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T:\Projects\Modeling Projects\341 NFWF Decision Support Tool\Tool Version 2\"/>
    </mc:Choice>
  </mc:AlternateContent>
  <bookViews>
    <workbookView xWindow="0" yWindow="0" windowWidth="23040" windowHeight="9192" tabRatio="898"/>
  </bookViews>
  <sheets>
    <sheet name="Instructions" sheetId="17" r:id="rId1"/>
    <sheet name="Regulatory Checklist" sheetId="16" r:id="rId2"/>
    <sheet name="Horizontal Position" sheetId="5" r:id="rId3"/>
    <sheet name="Vertical Position" sheetId="14" r:id="rId4"/>
    <sheet name="Biology" sheetId="15" r:id="rId5"/>
    <sheet name="Hydrology" sheetId="8" r:id="rId6"/>
    <sheet name="Soil Condition" sheetId="24" r:id="rId7"/>
    <sheet name="Water Chemistry" sheetId="10" r:id="rId8"/>
    <sheet name="Output Summary" sheetId="11" r:id="rId9"/>
    <sheet name="Output Reflection" sheetId="12" r:id="rId10"/>
    <sheet name="Metrics &amp; Methods" sheetId="13" state="hidden" r:id="rId11"/>
    <sheet name="Tool Scoring and Rule Overview" sheetId="1" state="hidden" r:id="rId12"/>
  </sheets>
  <definedNames>
    <definedName name="Accretion_Rate">'Metrics &amp; Methods'!$B$36:$B$43</definedName>
    <definedName name="Biological">'Metrics &amp; Methods'!$B$18:$E$18</definedName>
    <definedName name="Criteria_Standards">'Metrics &amp; Methods'!$B$1:$E$1</definedName>
    <definedName name="Degree_of_Decomposition">'Metrics &amp; Methods'!$B$51:$B$53</definedName>
    <definedName name="Degree_of_Humification">'Metrics &amp; Methods'!$B$56:$B$59</definedName>
    <definedName name="Depth">'Metrics &amp; Methods'!$B$45:$B$49</definedName>
    <definedName name="Drainage">'Metrics &amp; Methods'!$C$28:$C$34</definedName>
    <definedName name="Groundwater">'Metrics &amp; Methods'!$D$28:$D$34</definedName>
    <definedName name="Habitat">'Metrics &amp; Methods'!$C$19:$C$24</definedName>
    <definedName name="Horizon_Descriptor">'Metrics &amp; Methods'!$B$51:$B$53</definedName>
    <definedName name="Horizontal_Position_of_Shoreline">'Metrics &amp; Methods'!$B$4:$B$8</definedName>
    <definedName name="Hydrological">'Metrics &amp; Methods'!$B$27:$D$27</definedName>
    <definedName name="Hydrological_Manipulation">'Metrics &amp; Methods'!$B$28:$B$34</definedName>
    <definedName name="Marsh_Platform_Elevation">'Metrics &amp; Methods'!$B$12:$B$15</definedName>
    <definedName name="O_Horizon_Thickness">'Metrics &amp; Methods'!$C$50:$F$50</definedName>
    <definedName name="Parameters">'Metrics &amp; Methods'!$B$63:$B$72</definedName>
    <definedName name="Parent_Material">'Metrics &amp; Methods'!$B$51:$B$54</definedName>
    <definedName name="Percent_Organic_Matter">'Metrics &amp; Methods'!$F$45:$F$53</definedName>
    <definedName name="Rate">'Metrics &amp; Methods'!$G$12:$G$14</definedName>
    <definedName name="Sampled">'Metrics &amp; Methods'!$B$77:$B$84</definedName>
    <definedName name="Sea_Level_Rise">'Metrics &amp; Methods'!$F$12:$F$17</definedName>
    <definedName name="Sediment_Budget">'Metrics &amp; Methods'!$B$35:$E$35</definedName>
    <definedName name="Soil_Characteristics">'Metrics &amp; Methods'!$B$41:$P$41</definedName>
    <definedName name="Species_of_Interest">'Metrics &amp; Methods'!$D$19:$D$24</definedName>
    <definedName name="Stability">'Metrics &amp; Methods'!$C$45:$C$47</definedName>
    <definedName name="Texture">'Metrics &amp; Methods'!$E$45:$E$49</definedName>
    <definedName name="Tidal_Restriction">'Metrics &amp; Methods'!$B$28:$B$34</definedName>
    <definedName name="Total_Suspended_Solids">'Metrics &amp; Methods'!$C$36:$C$42</definedName>
    <definedName name="Turbidity_and_Clarity">'Metrics &amp; Methods'!$D$36:$D$38</definedName>
    <definedName name="Vegetation_Productivity">'Metrics &amp; Methods'!$B$19:$B$25</definedName>
    <definedName name="Vertical_Position">'Metrics &amp; Methods'!$B$11:$D$11</definedName>
    <definedName name="Vg_UnVg">'Metrics &amp; Methods'!$D$45:$D$49</definedName>
    <definedName name="Water_Chemistry">'Metrics &amp; Methods'!$B$62:$F$62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11" l="1"/>
  <c r="E21" i="11"/>
  <c r="E22" i="11" s="1"/>
  <c r="F21" i="11"/>
  <c r="F22" i="11" s="1"/>
  <c r="C21" i="11"/>
  <c r="U4" i="8" l="1"/>
  <c r="U5" i="8"/>
  <c r="U6" i="8"/>
  <c r="U7" i="8"/>
  <c r="U8" i="8"/>
  <c r="U3" i="8"/>
  <c r="T4" i="8"/>
  <c r="T5" i="8"/>
  <c r="T6" i="8"/>
  <c r="T7" i="8"/>
  <c r="T8" i="8"/>
  <c r="T3" i="8"/>
  <c r="T4" i="15"/>
  <c r="T5" i="15"/>
  <c r="T6" i="15"/>
  <c r="T7" i="15"/>
  <c r="T8" i="15"/>
  <c r="T3" i="15"/>
  <c r="Q3" i="14" l="1"/>
  <c r="Y4" i="14" l="1"/>
  <c r="Y5" i="14"/>
  <c r="Y6" i="14"/>
  <c r="Y7" i="14"/>
  <c r="Y8" i="14"/>
  <c r="W5" i="15" l="1"/>
  <c r="W6" i="15"/>
  <c r="W7" i="15"/>
  <c r="W8" i="15"/>
  <c r="V4" i="14" l="1"/>
  <c r="W4" i="14"/>
  <c r="V5" i="14"/>
  <c r="W5" i="14"/>
  <c r="V6" i="14"/>
  <c r="W6" i="14"/>
  <c r="V7" i="14"/>
  <c r="W7" i="14"/>
  <c r="V8" i="14"/>
  <c r="W8" i="14"/>
  <c r="W3" i="14"/>
  <c r="V3" i="14"/>
  <c r="S3" i="14"/>
  <c r="X3" i="14" l="1"/>
  <c r="AA4" i="14" l="1"/>
  <c r="AA5" i="14"/>
  <c r="AA6" i="14"/>
  <c r="AA7" i="14"/>
  <c r="AA8" i="14"/>
  <c r="AA3" i="14"/>
  <c r="Q4" i="14" l="1"/>
  <c r="R4" i="14"/>
  <c r="S4" i="14"/>
  <c r="Q7" i="10" l="1"/>
  <c r="R7" i="10"/>
  <c r="S7" i="10"/>
  <c r="T7" i="10"/>
  <c r="U7" i="10"/>
  <c r="V7" i="10"/>
  <c r="W7" i="10"/>
  <c r="Q8" i="10"/>
  <c r="R8" i="10"/>
  <c r="S8" i="10"/>
  <c r="T8" i="10"/>
  <c r="U8" i="10"/>
  <c r="V8" i="10"/>
  <c r="W8" i="10"/>
  <c r="D7" i="24"/>
  <c r="F7" i="24"/>
  <c r="J7" i="24"/>
  <c r="N7" i="24"/>
  <c r="P7" i="24"/>
  <c r="Q7" i="24"/>
  <c r="D8" i="24"/>
  <c r="F8" i="24"/>
  <c r="J8" i="24"/>
  <c r="O8" i="24" s="1"/>
  <c r="N8" i="24"/>
  <c r="P8" i="24"/>
  <c r="Q8" i="24"/>
  <c r="Q7" i="8"/>
  <c r="R7" i="8"/>
  <c r="S7" i="8"/>
  <c r="V7" i="8"/>
  <c r="W7" i="8"/>
  <c r="Q8" i="8"/>
  <c r="R8" i="8"/>
  <c r="S8" i="8"/>
  <c r="V8" i="8"/>
  <c r="W8" i="8"/>
  <c r="Q6" i="14"/>
  <c r="R6" i="14"/>
  <c r="S6" i="14"/>
  <c r="X6" i="14"/>
  <c r="Z6" i="14"/>
  <c r="Q7" i="14"/>
  <c r="R7" i="14"/>
  <c r="S7" i="14"/>
  <c r="X7" i="14"/>
  <c r="Z7" i="14"/>
  <c r="Q8" i="14"/>
  <c r="R8" i="14"/>
  <c r="S8" i="14"/>
  <c r="X8" i="14"/>
  <c r="Z8" i="14"/>
  <c r="Q5" i="14"/>
  <c r="R5" i="14"/>
  <c r="S5" i="14"/>
  <c r="X5" i="14"/>
  <c r="Z5" i="14"/>
  <c r="Q5" i="5"/>
  <c r="R5" i="5"/>
  <c r="S5" i="5"/>
  <c r="T5" i="5"/>
  <c r="U5" i="5"/>
  <c r="V5" i="5"/>
  <c r="W5" i="5"/>
  <c r="Q6" i="5"/>
  <c r="R6" i="5"/>
  <c r="S6" i="5"/>
  <c r="T6" i="5"/>
  <c r="U6" i="5"/>
  <c r="V6" i="5"/>
  <c r="W6" i="5"/>
  <c r="Q7" i="5"/>
  <c r="R7" i="5"/>
  <c r="S7" i="5"/>
  <c r="T7" i="5"/>
  <c r="U7" i="5"/>
  <c r="V7" i="5"/>
  <c r="W7" i="5"/>
  <c r="Q8" i="5"/>
  <c r="R8" i="5"/>
  <c r="S8" i="5"/>
  <c r="T8" i="5"/>
  <c r="U8" i="5"/>
  <c r="V8" i="5"/>
  <c r="W8" i="5"/>
  <c r="O7" i="24" l="1"/>
  <c r="P4" i="24"/>
  <c r="P5" i="24"/>
  <c r="P6" i="24"/>
  <c r="D4" i="24"/>
  <c r="D3" i="24"/>
  <c r="Q17" i="1" l="1"/>
  <c r="Q16" i="1"/>
  <c r="V3" i="10" l="1"/>
  <c r="H14" i="11" s="1"/>
  <c r="V6" i="10"/>
  <c r="V5" i="10"/>
  <c r="V4" i="10"/>
  <c r="U3" i="10"/>
  <c r="T3" i="10"/>
  <c r="H15" i="11" s="1"/>
  <c r="U6" i="10"/>
  <c r="T6" i="10"/>
  <c r="U5" i="10"/>
  <c r="T5" i="10"/>
  <c r="U4" i="10"/>
  <c r="T4" i="10"/>
  <c r="R6" i="8"/>
  <c r="Q6" i="8"/>
  <c r="R5" i="8"/>
  <c r="Q5" i="8"/>
  <c r="R4" i="8"/>
  <c r="Q4" i="8"/>
  <c r="R3" i="8"/>
  <c r="Q3" i="8"/>
  <c r="Q4" i="15"/>
  <c r="R4" i="15"/>
  <c r="Q5" i="15"/>
  <c r="R5" i="15"/>
  <c r="Q6" i="15"/>
  <c r="R6" i="15"/>
  <c r="Q7" i="15"/>
  <c r="R7" i="15"/>
  <c r="Q8" i="15"/>
  <c r="R8" i="15"/>
  <c r="R3" i="15"/>
  <c r="Q3" i="15"/>
  <c r="R3" i="14"/>
  <c r="Y3" i="14" s="1"/>
  <c r="R4" i="5"/>
  <c r="R3" i="5"/>
  <c r="Q4" i="5"/>
  <c r="Q3" i="5"/>
  <c r="S4" i="5"/>
  <c r="S3" i="5"/>
  <c r="Q4" i="10"/>
  <c r="R4" i="10"/>
  <c r="Q5" i="10"/>
  <c r="R5" i="10"/>
  <c r="Q6" i="10"/>
  <c r="R6" i="10"/>
  <c r="R3" i="10"/>
  <c r="Q3" i="10"/>
  <c r="N3" i="24"/>
  <c r="J3" i="24"/>
  <c r="O3" i="24" s="1"/>
  <c r="F3" i="24"/>
  <c r="V4" i="5"/>
  <c r="V8" i="15"/>
  <c r="V7" i="15"/>
  <c r="V6" i="15"/>
  <c r="V5" i="15"/>
  <c r="V6" i="8"/>
  <c r="V5" i="8"/>
  <c r="V4" i="8"/>
  <c r="E15" i="11"/>
  <c r="U8" i="15"/>
  <c r="U7" i="15"/>
  <c r="U6" i="15"/>
  <c r="Z3" i="14" l="1"/>
  <c r="H16" i="11"/>
  <c r="F15" i="11"/>
  <c r="U3" i="5"/>
  <c r="P3" i="24"/>
  <c r="H22" i="11"/>
  <c r="U3" i="15"/>
  <c r="H23" i="11" l="1"/>
  <c r="V3" i="15"/>
  <c r="T4" i="5" l="1"/>
  <c r="T3" i="5"/>
  <c r="C15" i="11" s="1"/>
  <c r="V3" i="5" l="1"/>
  <c r="C14" i="11" s="1"/>
  <c r="C4" i="11" s="1"/>
  <c r="U4" i="5"/>
  <c r="C16" i="11" s="1"/>
  <c r="W4" i="5"/>
  <c r="X4" i="14"/>
  <c r="D15" i="11" s="1"/>
  <c r="D16" i="11" l="1"/>
  <c r="D21" i="11" s="1"/>
  <c r="D22" i="11" s="1"/>
  <c r="Z4" i="14"/>
  <c r="D14" i="11" s="1"/>
  <c r="C22" i="11"/>
  <c r="U5" i="15"/>
  <c r="U4" i="15"/>
  <c r="S8" i="15"/>
  <c r="S7" i="15"/>
  <c r="S6" i="15"/>
  <c r="S5" i="15"/>
  <c r="S4" i="15"/>
  <c r="W4" i="15" s="1"/>
  <c r="S3" i="15"/>
  <c r="W3" i="15" s="1"/>
  <c r="S6" i="8"/>
  <c r="S5" i="8"/>
  <c r="S4" i="8"/>
  <c r="S3" i="8"/>
  <c r="W3" i="8" s="1"/>
  <c r="S4" i="10"/>
  <c r="S6" i="10"/>
  <c r="S5" i="10"/>
  <c r="S3" i="10"/>
  <c r="D6" i="24"/>
  <c r="D5" i="24"/>
  <c r="O5" i="24" s="1"/>
  <c r="F6" i="24"/>
  <c r="F5" i="24"/>
  <c r="F4" i="24"/>
  <c r="J6" i="24"/>
  <c r="J5" i="24"/>
  <c r="J4" i="24"/>
  <c r="N4" i="24"/>
  <c r="N5" i="24"/>
  <c r="N6" i="24"/>
  <c r="E16" i="11" l="1"/>
  <c r="V4" i="15"/>
  <c r="E14" i="11" s="1"/>
  <c r="F16" i="11"/>
  <c r="V3" i="8"/>
  <c r="F14" i="11" s="1"/>
  <c r="C23" i="11"/>
  <c r="G14" i="11"/>
  <c r="O6" i="24"/>
  <c r="O4" i="24"/>
  <c r="Q6" i="24"/>
  <c r="Q5" i="24"/>
  <c r="Q4" i="24"/>
  <c r="C8" i="11" l="1"/>
  <c r="C7" i="11"/>
  <c r="E23" i="11"/>
  <c r="F23" i="11"/>
  <c r="C5" i="11"/>
  <c r="D23" i="11"/>
  <c r="G21" i="11"/>
  <c r="C6" i="11"/>
  <c r="W3" i="5"/>
  <c r="J14" i="11" l="1"/>
  <c r="F4" i="11"/>
  <c r="Q26" i="11" l="1"/>
  <c r="E4" i="11" l="1"/>
  <c r="F8" i="11" l="1"/>
  <c r="AB15" i="13"/>
  <c r="AB14" i="13"/>
  <c r="Q3" i="24"/>
  <c r="AC12" i="13"/>
  <c r="AC14" i="13"/>
  <c r="AD15" i="13"/>
  <c r="AC13" i="13"/>
  <c r="AD14" i="13"/>
  <c r="AC15" i="13"/>
  <c r="W4" i="10" l="1"/>
  <c r="W5" i="10"/>
  <c r="W6" i="10"/>
  <c r="W3" i="10"/>
  <c r="W6" i="8"/>
  <c r="W5" i="8"/>
  <c r="W4" i="8"/>
  <c r="E9" i="11" l="1"/>
  <c r="E8" i="11"/>
  <c r="E7" i="11"/>
  <c r="E6" i="11"/>
  <c r="E5" i="11"/>
  <c r="G8" i="11" s="1"/>
  <c r="AC11" i="13"/>
  <c r="X3" i="13" l="1"/>
  <c r="R26" i="11" l="1"/>
  <c r="F9" i="11"/>
  <c r="G9" i="11" s="1"/>
  <c r="F5" i="11" l="1"/>
  <c r="G5" i="11" s="1"/>
  <c r="AB11" i="13"/>
  <c r="AB10" i="13"/>
  <c r="AB9" i="13"/>
  <c r="AB8" i="13"/>
  <c r="AB6" i="13"/>
  <c r="AB7" i="13"/>
  <c r="AB5" i="13"/>
  <c r="AD7" i="13"/>
  <c r="AD6" i="13"/>
  <c r="AC4" i="13"/>
  <c r="AC8" i="13"/>
  <c r="AD10" i="13"/>
  <c r="AD9" i="13"/>
  <c r="AC6" i="13"/>
  <c r="AC9" i="13"/>
  <c r="AC5" i="13"/>
  <c r="AD11" i="13"/>
  <c r="AD5" i="13"/>
  <c r="AC10" i="13"/>
  <c r="AD8" i="13"/>
  <c r="AC7" i="13"/>
  <c r="AC3" i="13"/>
  <c r="AD4" i="13"/>
  <c r="AD3" i="13"/>
  <c r="F7" i="11" l="1"/>
  <c r="G7" i="11" s="1"/>
  <c r="T13" i="1" l="1"/>
  <c r="F6" i="11"/>
  <c r="G6" i="11" s="1"/>
  <c r="X20" i="13" l="1"/>
  <c r="X19" i="13"/>
  <c r="X18" i="13"/>
  <c r="X17" i="13"/>
  <c r="X16" i="13"/>
  <c r="X15" i="13"/>
  <c r="X14" i="13"/>
  <c r="X13" i="13"/>
  <c r="X12" i="13"/>
  <c r="X11" i="13"/>
  <c r="X10" i="13"/>
  <c r="X9" i="13"/>
  <c r="X8" i="13"/>
  <c r="X7" i="13"/>
  <c r="X6" i="13"/>
  <c r="X5" i="13"/>
  <c r="X4" i="13"/>
  <c r="A32" i="16" l="1"/>
  <c r="A28" i="16"/>
  <c r="A25" i="16"/>
  <c r="A18" i="16"/>
  <c r="A8" i="16"/>
  <c r="A2" i="16"/>
  <c r="A2" i="12" s="1"/>
  <c r="A7" i="12" l="1"/>
  <c r="A6" i="12"/>
  <c r="A5" i="12"/>
  <c r="A4" i="12"/>
  <c r="A3" i="12"/>
  <c r="Q14" i="1" l="1"/>
  <c r="Q15" i="1"/>
  <c r="Q18" i="1"/>
  <c r="Q19" i="1"/>
  <c r="Q20" i="1"/>
  <c r="Q21" i="1"/>
  <c r="Q22" i="1"/>
  <c r="Q23" i="1"/>
  <c r="Q24" i="1"/>
  <c r="Q25" i="1"/>
  <c r="Q26" i="1"/>
  <c r="Q27" i="1"/>
  <c r="Q28" i="1"/>
  <c r="Q29" i="1"/>
  <c r="Q30" i="1"/>
  <c r="Q31" i="1"/>
  <c r="Q32" i="1"/>
  <c r="Q13" i="1"/>
</calcChain>
</file>

<file path=xl/comments1.xml><?xml version="1.0" encoding="utf-8"?>
<comments xmlns="http://schemas.openxmlformats.org/spreadsheetml/2006/main">
  <authors>
    <author>Irina Beal</author>
  </authors>
  <commentList>
    <comment ref="F1" authorId="0" shapeId="0">
      <text>
        <r>
          <rPr>
            <sz val="10"/>
            <color indexed="81"/>
            <rFont val="Tahoma"/>
            <family val="2"/>
          </rPr>
          <t>Range of values representing a healthy, sustainable location not in need of outside intervention</t>
        </r>
      </text>
    </comment>
    <comment ref="K1" authorId="0" shapeId="0">
      <text>
        <r>
          <rPr>
            <sz val="12"/>
            <color indexed="81"/>
            <rFont val="Tahoma"/>
            <family val="2"/>
          </rPr>
          <t>Future metric values of a location based on current or historical trends</t>
        </r>
      </text>
    </comment>
    <comment ref="C2" authorId="0" shapeId="0">
      <text>
        <r>
          <rPr>
            <sz val="12"/>
            <color indexed="81"/>
            <rFont val="Tahoma"/>
            <family val="2"/>
          </rPr>
          <t>Positive (+) values denote waterward movement of edge
Negative (-) values denote landward movement of edge</t>
        </r>
      </text>
    </comment>
    <comment ref="I2" authorId="0" shapeId="0">
      <text>
        <r>
          <rPr>
            <u/>
            <sz val="10"/>
            <color indexed="81"/>
            <rFont val="Tahoma"/>
            <family val="2"/>
          </rPr>
          <t>Types of criteria</t>
        </r>
        <r>
          <rPr>
            <sz val="10"/>
            <color indexed="81"/>
            <rFont val="Tahoma"/>
            <family val="2"/>
          </rPr>
          <t xml:space="preserve">
</t>
        </r>
        <r>
          <rPr>
            <b/>
            <sz val="10"/>
            <color indexed="81"/>
            <rFont val="Tahoma"/>
            <family val="2"/>
          </rPr>
          <t>"Quality"</t>
        </r>
        <r>
          <rPr>
            <sz val="10"/>
            <color indexed="81"/>
            <rFont val="Tahoma"/>
            <family val="2"/>
          </rPr>
          <t xml:space="preserve"> represents thresholds of optimum levels of function that have been peer-reviewed or otherwise published in a high-standard format.
</t>
        </r>
        <r>
          <rPr>
            <b/>
            <sz val="10"/>
            <color indexed="81"/>
            <rFont val="Tahoma"/>
            <family val="2"/>
          </rPr>
          <t>"Reference"</t>
        </r>
        <r>
          <rPr>
            <sz val="10"/>
            <color indexed="81"/>
            <rFont val="Tahoma"/>
            <family val="2"/>
          </rPr>
          <t xml:space="preserve"> represents thresholds based on distributions of data from representative sites (e.g. similar in salinity, tidal range, habitat type). 
</t>
        </r>
        <r>
          <rPr>
            <b/>
            <sz val="10"/>
            <color indexed="81"/>
            <rFont val="Tahoma"/>
            <family val="2"/>
          </rPr>
          <t>"Target"</t>
        </r>
        <r>
          <rPr>
            <sz val="10"/>
            <color indexed="81"/>
            <rFont val="Tahoma"/>
            <family val="2"/>
          </rPr>
          <t xml:space="preserve"> represents a specific metric value or range that the user requires or desires at the site.
</t>
        </r>
      </text>
    </comment>
    <comment ref="N2" authorId="0" shapeId="0">
      <text>
        <r>
          <rPr>
            <sz val="12"/>
            <color indexed="81"/>
            <rFont val="Tahoma"/>
            <family val="2"/>
          </rPr>
          <t>A trajectory represents the best scientific evidence of a rate of change regarding a metric.</t>
        </r>
      </text>
    </comment>
    <comment ref="P2" authorId="0" shapeId="0">
      <text>
        <r>
          <rPr>
            <sz val="12"/>
            <color indexed="81"/>
            <rFont val="Tahoma"/>
            <family val="2"/>
          </rPr>
          <t>Why are you assessing this many years into the future?</t>
        </r>
      </text>
    </comment>
  </commentList>
</comments>
</file>

<file path=xl/comments2.xml><?xml version="1.0" encoding="utf-8"?>
<comments xmlns="http://schemas.openxmlformats.org/spreadsheetml/2006/main">
  <authors>
    <author>Irina Beal</author>
    <author>LeeAnn Haaf</author>
  </authors>
  <commentList>
    <comment ref="A1" authorId="0" shapeId="0">
      <text>
        <r>
          <rPr>
            <sz val="11"/>
            <color indexed="81"/>
            <rFont val="Calibri Light"/>
            <family val="2"/>
            <scheme val="major"/>
          </rPr>
          <t>- Describes features that relate or influence elevation-related position
- Negative values represent a loss (erosion, subsidence) of elevation</t>
        </r>
      </text>
    </comment>
    <comment ref="F1" authorId="0" shapeId="0">
      <text>
        <r>
          <rPr>
            <sz val="12"/>
            <color indexed="81"/>
            <rFont val="Tahoma"/>
            <family val="2"/>
          </rPr>
          <t>Range of values representing a healthy, sustainable location not in need of outside intervention</t>
        </r>
      </text>
    </comment>
    <comment ref="K1" authorId="0" shapeId="0">
      <text>
        <r>
          <rPr>
            <sz val="12"/>
            <color indexed="81"/>
            <rFont val="Tahoma"/>
            <family val="2"/>
          </rPr>
          <t>Future metric values of a location based on current or historical trends</t>
        </r>
      </text>
    </comment>
    <comment ref="D2" authorId="1" shapeId="0">
      <text>
        <r>
          <rPr>
            <b/>
            <sz val="9"/>
            <color indexed="81"/>
            <rFont val="Tahoma"/>
            <family val="2"/>
          </rPr>
          <t>LeeAnn Haaf:</t>
        </r>
        <r>
          <rPr>
            <sz val="9"/>
            <color indexed="81"/>
            <rFont val="Tahoma"/>
            <family val="2"/>
          </rPr>
          <t xml:space="preserve">
Relative to a vertical datum</t>
        </r>
      </text>
    </comment>
    <comment ref="I2" authorId="0" shapeId="0">
      <text>
        <r>
          <rPr>
            <u/>
            <sz val="12"/>
            <color indexed="81"/>
            <rFont val="Tahoma"/>
            <family val="2"/>
          </rPr>
          <t>Types of criteria</t>
        </r>
        <r>
          <rPr>
            <sz val="12"/>
            <color indexed="81"/>
            <rFont val="Tahoma"/>
            <family val="2"/>
          </rPr>
          <t xml:space="preserve">
</t>
        </r>
        <r>
          <rPr>
            <b/>
            <sz val="12"/>
            <color indexed="81"/>
            <rFont val="Tahoma"/>
            <family val="2"/>
          </rPr>
          <t>"Quality"</t>
        </r>
        <r>
          <rPr>
            <sz val="12"/>
            <color indexed="81"/>
            <rFont val="Tahoma"/>
            <family val="2"/>
          </rPr>
          <t xml:space="preserve"> represents thresholds of optimum levels of function that have been peer-reviewed or otherwise published in a high-standard format.
</t>
        </r>
        <r>
          <rPr>
            <b/>
            <sz val="12"/>
            <color indexed="81"/>
            <rFont val="Tahoma"/>
            <family val="2"/>
          </rPr>
          <t>"Reference"</t>
        </r>
        <r>
          <rPr>
            <sz val="12"/>
            <color indexed="81"/>
            <rFont val="Tahoma"/>
            <family val="2"/>
          </rPr>
          <t xml:space="preserve"> represents thresholds based on distributions of data from representative sites (e.g. similar in salinity, tidal range, habitat type). 
</t>
        </r>
        <r>
          <rPr>
            <b/>
            <sz val="12"/>
            <color indexed="81"/>
            <rFont val="Tahoma"/>
            <family val="2"/>
          </rPr>
          <t>"Target"</t>
        </r>
        <r>
          <rPr>
            <sz val="12"/>
            <color indexed="81"/>
            <rFont val="Tahoma"/>
            <family val="2"/>
          </rPr>
          <t xml:space="preserve"> represents a specific metric value or range that the user requires or desires at the site.
</t>
        </r>
      </text>
    </comment>
    <comment ref="N2" authorId="0" shapeId="0">
      <text>
        <r>
          <rPr>
            <sz val="12"/>
            <color indexed="81"/>
            <rFont val="Tahoma"/>
            <family val="2"/>
          </rPr>
          <t>A trajectory represents the best scientific evidence of a rate of change regarding a metric.</t>
        </r>
      </text>
    </comment>
    <comment ref="P2" authorId="0" shapeId="0">
      <text>
        <r>
          <rPr>
            <sz val="10"/>
            <color indexed="81"/>
            <rFont val="Tahoma"/>
            <family val="2"/>
          </rPr>
          <t>Why are you assessing this many years into the future?</t>
        </r>
      </text>
    </comment>
  </commentList>
</comments>
</file>

<file path=xl/comments3.xml><?xml version="1.0" encoding="utf-8"?>
<comments xmlns="http://schemas.openxmlformats.org/spreadsheetml/2006/main">
  <authors>
    <author>Irina Beal</author>
  </authors>
  <commentList>
    <comment ref="A1" authorId="0" shapeId="0">
      <text>
        <r>
          <rPr>
            <sz val="10"/>
            <color indexed="81"/>
            <rFont val="Tahoma"/>
            <family val="2"/>
          </rPr>
          <t xml:space="preserve">Description of the living community at a site </t>
        </r>
      </text>
    </comment>
    <comment ref="F1" authorId="0" shapeId="0">
      <text>
        <r>
          <rPr>
            <sz val="12"/>
            <color indexed="81"/>
            <rFont val="Tahoma"/>
            <family val="2"/>
          </rPr>
          <t>Range of values representing a healthy, sustainable location not in need of outside intervention</t>
        </r>
      </text>
    </comment>
    <comment ref="K1" authorId="0" shapeId="0">
      <text>
        <r>
          <rPr>
            <sz val="12"/>
            <color indexed="81"/>
            <rFont val="Tahoma"/>
            <family val="2"/>
          </rPr>
          <t>Future metric values of a location based on current or historical trends</t>
        </r>
      </text>
    </comment>
    <comment ref="I2" authorId="0" shapeId="0">
      <text>
        <r>
          <rPr>
            <u/>
            <sz val="12"/>
            <color indexed="81"/>
            <rFont val="Tahoma"/>
            <family val="2"/>
          </rPr>
          <t>Types of criteria</t>
        </r>
        <r>
          <rPr>
            <sz val="12"/>
            <color indexed="81"/>
            <rFont val="Tahoma"/>
            <family val="2"/>
          </rPr>
          <t xml:space="preserve">
</t>
        </r>
        <r>
          <rPr>
            <b/>
            <sz val="12"/>
            <color indexed="81"/>
            <rFont val="Tahoma"/>
            <family val="2"/>
          </rPr>
          <t>"Quality"</t>
        </r>
        <r>
          <rPr>
            <sz val="12"/>
            <color indexed="81"/>
            <rFont val="Tahoma"/>
            <family val="2"/>
          </rPr>
          <t xml:space="preserve"> represents thresholds of optimum levels of function that have been peer-reviewed or otherwise published in a high-standard format.
</t>
        </r>
        <r>
          <rPr>
            <b/>
            <sz val="12"/>
            <color indexed="81"/>
            <rFont val="Tahoma"/>
            <family val="2"/>
          </rPr>
          <t>"Reference"</t>
        </r>
        <r>
          <rPr>
            <sz val="12"/>
            <color indexed="81"/>
            <rFont val="Tahoma"/>
            <family val="2"/>
          </rPr>
          <t xml:space="preserve"> represents thresholds based on distributions of data from representative sites (e.g. similar in salinity, tidal range, habitat type). 
</t>
        </r>
        <r>
          <rPr>
            <b/>
            <sz val="12"/>
            <color indexed="81"/>
            <rFont val="Tahoma"/>
            <family val="2"/>
          </rPr>
          <t>"Target"</t>
        </r>
        <r>
          <rPr>
            <sz val="12"/>
            <color indexed="81"/>
            <rFont val="Tahoma"/>
            <family val="2"/>
          </rPr>
          <t xml:space="preserve"> represents a specific metric value or range that the user requires or desires at the site.
</t>
        </r>
      </text>
    </comment>
    <comment ref="N2" authorId="0" shapeId="0">
      <text>
        <r>
          <rPr>
            <sz val="12"/>
            <color indexed="81"/>
            <rFont val="Tahoma"/>
            <family val="2"/>
          </rPr>
          <t>A trajectory represents the best scientific evidence of a rate of change regarding a metric.</t>
        </r>
      </text>
    </comment>
    <comment ref="P2" authorId="0" shapeId="0">
      <text>
        <r>
          <rPr>
            <sz val="11"/>
            <color indexed="81"/>
            <rFont val="Tahoma"/>
            <family val="2"/>
          </rPr>
          <t>Why are you assessing this many years into the future?</t>
        </r>
      </text>
    </comment>
  </commentList>
</comments>
</file>

<file path=xl/comments4.xml><?xml version="1.0" encoding="utf-8"?>
<comments xmlns="http://schemas.openxmlformats.org/spreadsheetml/2006/main">
  <authors>
    <author>Irina Beal</author>
  </authors>
  <commentList>
    <comment ref="A1" authorId="0" shapeId="0">
      <text>
        <r>
          <rPr>
            <sz val="9"/>
            <color indexed="81"/>
            <rFont val="Tahoma"/>
            <family val="2"/>
          </rPr>
          <t>Description of how water moves in relation to various features of a site</t>
        </r>
      </text>
    </comment>
    <comment ref="F1" authorId="0" shapeId="0">
      <text>
        <r>
          <rPr>
            <sz val="12"/>
            <color indexed="81"/>
            <rFont val="Tahoma"/>
            <family val="2"/>
          </rPr>
          <t>Range of values representing a healthy, sustainable location not in need of outside intervention</t>
        </r>
      </text>
    </comment>
    <comment ref="K1" authorId="0" shapeId="0">
      <text>
        <r>
          <rPr>
            <sz val="12"/>
            <color indexed="81"/>
            <rFont val="Tahoma"/>
            <family val="2"/>
          </rPr>
          <t>Future metric values of a location based on current or historical trends</t>
        </r>
      </text>
    </comment>
    <comment ref="I2" authorId="0" shapeId="0">
      <text>
        <r>
          <rPr>
            <u/>
            <sz val="12"/>
            <color indexed="81"/>
            <rFont val="Tahoma"/>
            <family val="2"/>
          </rPr>
          <t>Types of criteria</t>
        </r>
        <r>
          <rPr>
            <sz val="12"/>
            <color indexed="81"/>
            <rFont val="Tahoma"/>
            <family val="2"/>
          </rPr>
          <t xml:space="preserve">
</t>
        </r>
        <r>
          <rPr>
            <b/>
            <sz val="12"/>
            <color indexed="81"/>
            <rFont val="Tahoma"/>
            <family val="2"/>
          </rPr>
          <t>"Quality"</t>
        </r>
        <r>
          <rPr>
            <sz val="12"/>
            <color indexed="81"/>
            <rFont val="Tahoma"/>
            <family val="2"/>
          </rPr>
          <t xml:space="preserve"> represents thresholds of optimum levels of function that have been peer-reviewed or otherwise published in a high-standard format.
</t>
        </r>
        <r>
          <rPr>
            <b/>
            <sz val="12"/>
            <color indexed="81"/>
            <rFont val="Tahoma"/>
            <family val="2"/>
          </rPr>
          <t>"Reference"</t>
        </r>
        <r>
          <rPr>
            <sz val="12"/>
            <color indexed="81"/>
            <rFont val="Tahoma"/>
            <family val="2"/>
          </rPr>
          <t xml:space="preserve"> represents thresholds based on distributions of data from representative sites (e.g. similar in salinity, tidal range, habitat type). 
</t>
        </r>
        <r>
          <rPr>
            <b/>
            <sz val="12"/>
            <color indexed="81"/>
            <rFont val="Tahoma"/>
            <family val="2"/>
          </rPr>
          <t>"Target"</t>
        </r>
        <r>
          <rPr>
            <sz val="12"/>
            <color indexed="81"/>
            <rFont val="Tahoma"/>
            <family val="2"/>
          </rPr>
          <t xml:space="preserve"> represents a specific metric value or range that the user requires or desires at the site.
</t>
        </r>
      </text>
    </comment>
    <comment ref="N2" authorId="0" shapeId="0">
      <text>
        <r>
          <rPr>
            <sz val="12"/>
            <color indexed="81"/>
            <rFont val="Tahoma"/>
            <family val="2"/>
          </rPr>
          <t>A trajectory represents the best scientific evidence of a rate of change regarding a metric.</t>
        </r>
      </text>
    </comment>
    <comment ref="P2" authorId="0" shapeId="0">
      <text>
        <r>
          <rPr>
            <sz val="12"/>
            <color indexed="81"/>
            <rFont val="Tahoma"/>
            <family val="2"/>
          </rPr>
          <t>Why are you assessing this many years into the future?</t>
        </r>
      </text>
    </comment>
  </commentList>
</comments>
</file>

<file path=xl/comments5.xml><?xml version="1.0" encoding="utf-8"?>
<comments xmlns="http://schemas.openxmlformats.org/spreadsheetml/2006/main">
  <authors>
    <author>Irina Beal</author>
  </authors>
  <commentList>
    <comment ref="K1" authorId="0" shapeId="0">
      <text>
        <r>
          <rPr>
            <sz val="12"/>
            <color indexed="81"/>
            <rFont val="Tahoma"/>
            <family val="2"/>
          </rPr>
          <t>Future metric values of a location based on current or historical trends</t>
        </r>
      </text>
    </comment>
    <comment ref="I2" authorId="0" shapeId="0">
      <text>
        <r>
          <rPr>
            <u/>
            <sz val="10"/>
            <color indexed="81"/>
            <rFont val="Tahoma"/>
            <family val="2"/>
          </rPr>
          <t>Types of criteria</t>
        </r>
        <r>
          <rPr>
            <sz val="10"/>
            <color indexed="81"/>
            <rFont val="Tahoma"/>
            <family val="2"/>
          </rPr>
          <t xml:space="preserve">
</t>
        </r>
        <r>
          <rPr>
            <b/>
            <sz val="10"/>
            <color indexed="81"/>
            <rFont val="Tahoma"/>
            <family val="2"/>
          </rPr>
          <t>"Quality"</t>
        </r>
        <r>
          <rPr>
            <sz val="10"/>
            <color indexed="81"/>
            <rFont val="Tahoma"/>
            <family val="2"/>
          </rPr>
          <t xml:space="preserve"> represents thresholds of optimum levels of function that have been peer-reviewed or otherwise published in a high-standard format.
</t>
        </r>
        <r>
          <rPr>
            <b/>
            <sz val="10"/>
            <color indexed="81"/>
            <rFont val="Tahoma"/>
            <family val="2"/>
          </rPr>
          <t>"Reference"</t>
        </r>
        <r>
          <rPr>
            <sz val="10"/>
            <color indexed="81"/>
            <rFont val="Tahoma"/>
            <family val="2"/>
          </rPr>
          <t xml:space="preserve"> represents thresholds based on distributions of data from representative sites (e.g. similar in salinity, tidal range, habitat type). 
</t>
        </r>
        <r>
          <rPr>
            <b/>
            <sz val="10"/>
            <color indexed="81"/>
            <rFont val="Tahoma"/>
            <family val="2"/>
          </rPr>
          <t>"Target"</t>
        </r>
        <r>
          <rPr>
            <sz val="10"/>
            <color indexed="81"/>
            <rFont val="Tahoma"/>
            <family val="2"/>
          </rPr>
          <t xml:space="preserve"> represents a specific metric value or range that the user requires or desires at the site.
</t>
        </r>
      </text>
    </comment>
    <comment ref="N2" authorId="0" shapeId="0">
      <text>
        <r>
          <rPr>
            <sz val="12"/>
            <color indexed="81"/>
            <rFont val="Tahoma"/>
            <family val="2"/>
          </rPr>
          <t>A trajectory represents the best scientific evidence of a rate of change regarding a metric.</t>
        </r>
      </text>
    </comment>
    <comment ref="P2" authorId="0" shapeId="0">
      <text>
        <r>
          <rPr>
            <sz val="12"/>
            <color indexed="81"/>
            <rFont val="Tahoma"/>
            <family val="2"/>
          </rPr>
          <t>Why are you assessing this many years into the future?</t>
        </r>
      </text>
    </comment>
  </commentList>
</comments>
</file>

<file path=xl/comments6.xml><?xml version="1.0" encoding="utf-8"?>
<comments xmlns="http://schemas.openxmlformats.org/spreadsheetml/2006/main">
  <authors>
    <author>PDE</author>
  </authors>
  <commentList>
    <comment ref="B30" authorId="0" shapeId="0">
      <text>
        <r>
          <rPr>
            <b/>
            <sz val="9"/>
            <color indexed="81"/>
            <rFont val="Tahoma"/>
            <family val="2"/>
          </rPr>
          <t>PDE:</t>
        </r>
        <r>
          <rPr>
            <sz val="9"/>
            <color indexed="81"/>
            <rFont val="Tahoma"/>
            <family val="2"/>
          </rPr>
          <t xml:space="preserve">
Initiation of drowning
Database</t>
        </r>
      </text>
    </comment>
    <comment ref="C30" authorId="0" shapeId="0">
      <text>
        <r>
          <rPr>
            <b/>
            <sz val="9"/>
            <color indexed="81"/>
            <rFont val="Tahoma"/>
            <family val="2"/>
          </rPr>
          <t>PDE:</t>
        </r>
        <r>
          <rPr>
            <sz val="9"/>
            <color indexed="81"/>
            <rFont val="Tahoma"/>
            <family val="2"/>
          </rPr>
          <t xml:space="preserve">
Initiation of drowning
Database</t>
        </r>
      </text>
    </comment>
  </commentList>
</comments>
</file>

<file path=xl/sharedStrings.xml><?xml version="1.0" encoding="utf-8"?>
<sst xmlns="http://schemas.openxmlformats.org/spreadsheetml/2006/main" count="902" uniqueCount="478">
  <si>
    <t>Attribute</t>
  </si>
  <si>
    <t>Vertical</t>
  </si>
  <si>
    <t>Horizontal</t>
  </si>
  <si>
    <t>Biological</t>
  </si>
  <si>
    <t>Hydrological</t>
  </si>
  <si>
    <t>Water Quality</t>
  </si>
  <si>
    <t>Soil Quality</t>
  </si>
  <si>
    <t>RTK Survey</t>
  </si>
  <si>
    <t>Tidal Datum Range</t>
  </si>
  <si>
    <t>SET Data</t>
  </si>
  <si>
    <t>Percent Area of Habitats</t>
  </si>
  <si>
    <t>Spp Habitat Requirement</t>
  </si>
  <si>
    <t>SLAMM 2050 Projection</t>
  </si>
  <si>
    <t>Assumptions</t>
  </si>
  <si>
    <t>If there is no data for an Attribute , assumption is it is meeting Criteria Threshold; absence of data cannot be used to identify deficiency</t>
  </si>
  <si>
    <t>Aerial Photography</t>
  </si>
  <si>
    <t>0 m/yr</t>
  </si>
  <si>
    <t>N</t>
  </si>
  <si>
    <t>Y</t>
  </si>
  <si>
    <t>-</t>
  </si>
  <si>
    <t>Status</t>
  </si>
  <si>
    <t>Combo</t>
  </si>
  <si>
    <t>n Flagged</t>
  </si>
  <si>
    <t>Hydrologic</t>
  </si>
  <si>
    <t>Drainage Panne Density</t>
  </si>
  <si>
    <t>Value: Water Budget Manual NJ</t>
  </si>
  <si>
    <t>Metric</t>
  </si>
  <si>
    <t>Method</t>
  </si>
  <si>
    <t>Criteria Standard Justification</t>
  </si>
  <si>
    <t>Criteria Violation</t>
  </si>
  <si>
    <t>Trajectory Violation</t>
  </si>
  <si>
    <t>RTK-GPS Survey</t>
  </si>
  <si>
    <t>Distance from Marker</t>
  </si>
  <si>
    <t>LiDAR</t>
  </si>
  <si>
    <t>Barcode Leveling</t>
  </si>
  <si>
    <t>Metric Value</t>
  </si>
  <si>
    <t>Criteria Standard Units</t>
  </si>
  <si>
    <t xml:space="preserve">Erosion can only be given a value as a rate </t>
  </si>
  <si>
    <t>Attribute  Current Value (A)
Measured by User (Field/Comp)</t>
  </si>
  <si>
    <t>Current Value Violation (C)
Compare A:B</t>
  </si>
  <si>
    <r>
      <t xml:space="preserve">Violation occurs here if the user-measured value exceeds the user-selcted criteria
</t>
    </r>
    <r>
      <rPr>
        <b/>
        <sz val="11"/>
        <color rgb="FFFF0000"/>
        <rFont val="Calibri"/>
        <family val="2"/>
        <scheme val="minor"/>
      </rPr>
      <t>1=violation evidence exists</t>
    </r>
    <r>
      <rPr>
        <b/>
        <sz val="11"/>
        <color rgb="FFFA7D00"/>
        <rFont val="Calibri"/>
        <family val="2"/>
        <scheme val="minor"/>
      </rPr>
      <t xml:space="preserve">
</t>
    </r>
    <r>
      <rPr>
        <b/>
        <sz val="11"/>
        <color theme="9"/>
        <rFont val="Calibri"/>
        <family val="2"/>
        <scheme val="minor"/>
      </rPr>
      <t>0=no violation evidence exists</t>
    </r>
  </si>
  <si>
    <t>Trajectory Violation (E)
Compare B:D</t>
  </si>
  <si>
    <t>Trajectory data are always available for free</t>
  </si>
  <si>
    <t>In situ data may not be available as rate</t>
  </si>
  <si>
    <t>Metric Units</t>
  </si>
  <si>
    <t>Attribute Status</t>
  </si>
  <si>
    <t>Attribute Status: Flagging</t>
  </si>
  <si>
    <t>Attribute Status (Violated=1, Not Violated=0)</t>
  </si>
  <si>
    <t xml:space="preserve">Low </t>
  </si>
  <si>
    <t>High</t>
  </si>
  <si>
    <t>Low</t>
  </si>
  <si>
    <t>Attribute Criteria Threshold (B)
Range Selected By User</t>
  </si>
  <si>
    <t>Attribute Trajectory (D)
Best Available Range Data</t>
  </si>
  <si>
    <t>Vertical Position</t>
  </si>
  <si>
    <t>Surveying Instrument (Barcode Leveling)</t>
  </si>
  <si>
    <t>Laser Level Height Relative to Position on Permanent Post or Other Structure</t>
  </si>
  <si>
    <t>Accretion Rate</t>
  </si>
  <si>
    <t>Site could be poor but on comeback; Cont Mon will give you new trajectory data in 1yr</t>
  </si>
  <si>
    <t>Site is on poor trajectory but compromised yet, can intervene in front of issue</t>
  </si>
  <si>
    <t>Trajectories, where available, are prioritized over single observations, due to difficult nature of back tracking once surpassed, but a trajectory can be selected by the user from their own data sets</t>
  </si>
  <si>
    <t>Above Ground Biomass</t>
  </si>
  <si>
    <t>Below Ground Biomass</t>
  </si>
  <si>
    <t>Percent Cover</t>
  </si>
  <si>
    <t>Stem Density</t>
  </si>
  <si>
    <t>Vegetation Productivity</t>
  </si>
  <si>
    <t>Percent Habitat Composition</t>
  </si>
  <si>
    <t>Habitat</t>
  </si>
  <si>
    <t>Percent Nuisance Species</t>
  </si>
  <si>
    <t>Drainage</t>
  </si>
  <si>
    <t>Notes</t>
  </si>
  <si>
    <t>for binomial data types (Presence/absence, inhibition yes/no, etc…)  code the favorable outcome as 1 (no invasive, presence of a species of interest) and the unfavorable as 0 (invasives, faunal movement inhibited)</t>
  </si>
  <si>
    <t>Trajectory Violations</t>
  </si>
  <si>
    <t>Attribute Violations</t>
  </si>
  <si>
    <t>Will the relative percent change in habitats affect all habitats equally?</t>
  </si>
  <si>
    <t>a)</t>
  </si>
  <si>
    <t>b)</t>
  </si>
  <si>
    <t>Are certain habitats essential to specific life-stages or activities of local fauna?</t>
  </si>
  <si>
    <t>c)</t>
  </si>
  <si>
    <t xml:space="preserve">Habitat Trade-Offs:  </t>
  </si>
  <si>
    <t xml:space="preserve">How will the conversion of one habitat to another impact the local ecology?  </t>
  </si>
  <si>
    <t>Is the site periodically or persistently used by any T&amp;E species?</t>
  </si>
  <si>
    <t>Elevation</t>
  </si>
  <si>
    <t>Metric Measurement Justification</t>
  </si>
  <si>
    <t>Horizontal Position</t>
  </si>
  <si>
    <t>Criteria Standards</t>
  </si>
  <si>
    <t>d)</t>
  </si>
  <si>
    <t>e)</t>
  </si>
  <si>
    <t>Fill Considerations</t>
  </si>
  <si>
    <t>Adaptive Management Plan and  Activities</t>
  </si>
  <si>
    <t>Regulatory Checklist</t>
  </si>
  <si>
    <t>Applicable</t>
  </si>
  <si>
    <t>Type</t>
  </si>
  <si>
    <t>Permit</t>
  </si>
  <si>
    <t>Requirement</t>
  </si>
  <si>
    <t>Information Resource</t>
  </si>
  <si>
    <t>Attribute Nexus</t>
  </si>
  <si>
    <t>Metric Alignment</t>
  </si>
  <si>
    <t>Question or Need</t>
  </si>
  <si>
    <t>Evaluated</t>
  </si>
  <si>
    <t xml:space="preserve">NJDEP </t>
  </si>
  <si>
    <t xml:space="preserve">AOI is below MHW </t>
  </si>
  <si>
    <t>https://tidesandcurrents.noaa.gov/stations.html?type=Water+Levels</t>
  </si>
  <si>
    <t>Is the elevation appropriate for restoration targets?</t>
  </si>
  <si>
    <t>AOI &lt;= 1 acre</t>
  </si>
  <si>
    <t>ArcGIS, Google earth</t>
  </si>
  <si>
    <t>Regulatory Consideration 1</t>
  </si>
  <si>
    <t>Overview Map</t>
  </si>
  <si>
    <t>Tidelands 1977</t>
  </si>
  <si>
    <t>https://img.nj.gov/imagerywms/BlackWhite1977</t>
  </si>
  <si>
    <t>Lateral Shoreline Change</t>
  </si>
  <si>
    <t>Is there space for restoration activities??</t>
  </si>
  <si>
    <t>Special Area Consideration</t>
  </si>
  <si>
    <t>Biological Community</t>
  </si>
  <si>
    <t>Does the project change the community composition and in what way?</t>
  </si>
  <si>
    <t>Land use considerations</t>
  </si>
  <si>
    <t>Sponsorship</t>
  </si>
  <si>
    <t>NJDEP DFWS, USDA NRCS, WHIP, NJDEP ONRD, NOAA RC</t>
  </si>
  <si>
    <t>Are there stakeholder conflicts of interest?</t>
  </si>
  <si>
    <t>What is the goal of the proposed project?</t>
  </si>
  <si>
    <t>Why the mitigation location is appropriate for project goals</t>
  </si>
  <si>
    <t>Why the mitigation location is appropriate for proposed project goals?</t>
  </si>
  <si>
    <t>https://www.nj.gov/state/planning/spc-research-resources-quad.html</t>
  </si>
  <si>
    <t>What is the exact location of the proposed project?</t>
  </si>
  <si>
    <t>Location map including all relevant biological and physical features</t>
  </si>
  <si>
    <t>https://www.nj.gov/dep/gis/geowebsplash.htm</t>
  </si>
  <si>
    <t>Lateral Shoreline Change
Elevation
Percent Habitat Composition</t>
  </si>
  <si>
    <t xml:space="preserve">Wetlands being destroyed or disturbed by the permitted activity </t>
  </si>
  <si>
    <t xml:space="preserve">https://websoilsurvey.sc.egov.usda.gov/app/
https://www.fws.gov/wetlands/
</t>
  </si>
  <si>
    <t>Biological Community
Output Reflection</t>
  </si>
  <si>
    <t>Percent Habitat Composition
Percent Habitat of Quality
Regulatory Consideration 1</t>
  </si>
  <si>
    <t>What is the total area and type of wetlands being affected that requires mitigation?</t>
  </si>
  <si>
    <t>Photos showing topographic, vegetative, tidal streams, and wetland features</t>
  </si>
  <si>
    <t>Visual descriptive of all flora, fauna, and features</t>
  </si>
  <si>
    <t>Name/address of current owners</t>
  </si>
  <si>
    <t>Who is the land owner?</t>
  </si>
  <si>
    <t>What are the lot boundaries?</t>
  </si>
  <si>
    <t>Regionalized Water-Budget Manual for Compensatory Wetland Mitigation Sites in New Jersey</t>
  </si>
  <si>
    <t>https://www.nj.gov/dep/landuse/download/mit_011.pdf</t>
  </si>
  <si>
    <t>Hydrologic Regime</t>
  </si>
  <si>
    <t>Proposed vegetative communities: species, quantity, spacing, stock type (plugs, potted, seed), source of plant material; include proper time to plant and appropriate substitutions</t>
  </si>
  <si>
    <t>Vegetation Productivity
Habitat</t>
  </si>
  <si>
    <t>USACE</t>
  </si>
  <si>
    <t>NP #13 Bank Stabilization</t>
  </si>
  <si>
    <t>Activity is &lt;= 500 feet in length along the bank</t>
  </si>
  <si>
    <t>Fill &lt;= AVERAGE 1 cubic yard / linear foot</t>
  </si>
  <si>
    <t>Native plants</t>
  </si>
  <si>
    <t>Cannot occur in a component of the National Wild and Scenic River System</t>
  </si>
  <si>
    <t>Federal Endangered Species Act</t>
  </si>
  <si>
    <t>U.S. Fish and Wildlife Service, Information for Project Planning and Conservation (IPaC)</t>
  </si>
  <si>
    <t>https://ecos.fws.gov/ipac/</t>
  </si>
  <si>
    <t>https://www.nj.gov/dep/fgw/tandespp.htm
http://www.nmfs.noaa.gov/pr/species/esa/</t>
  </si>
  <si>
    <t xml:space="preserve">http://www.rivers.gov/ </t>
  </si>
  <si>
    <t>FEMA 100-year floodplain</t>
  </si>
  <si>
    <t>https://msc.fema.gov/portal/home</t>
  </si>
  <si>
    <t>http://www.dnrec.delaware.gov/Admin/DelawareWetlands/Pages/DEWetlandPlantFieldGuide.aspx</t>
  </si>
  <si>
    <t>Output Reflection</t>
  </si>
  <si>
    <t>How much cubic yard of fill is needed per linear foot, averaged?</t>
  </si>
  <si>
    <t>Will work here contribute to flooding elsewhere?</t>
  </si>
  <si>
    <t>Ensure native plants are reintroduced, left undisturbed, or protected during installation.</t>
  </si>
  <si>
    <t>Site location must not be within these rivers.</t>
  </si>
  <si>
    <t>Ensure current location is not currently occupied by federally endangered species</t>
  </si>
  <si>
    <r>
      <rPr>
        <sz val="10"/>
        <color theme="1"/>
        <rFont val="Times New Roman"/>
        <family val="1"/>
      </rPr>
      <t> </t>
    </r>
    <r>
      <rPr>
        <sz val="10"/>
        <color theme="1"/>
        <rFont val="Calibri"/>
        <family val="2"/>
        <scheme val="minor"/>
      </rPr>
      <t>Mitigation project goals</t>
    </r>
  </si>
  <si>
    <r>
      <rPr>
        <sz val="10"/>
        <color theme="1"/>
        <rFont val="Times New Roman"/>
        <family val="1"/>
      </rPr>
      <t xml:space="preserve"> </t>
    </r>
    <r>
      <rPr>
        <sz val="10"/>
        <color theme="1"/>
        <rFont val="Calibri"/>
        <family val="2"/>
        <scheme val="minor"/>
      </rPr>
      <t xml:space="preserve">USGS quad map(s) </t>
    </r>
  </si>
  <si>
    <t>GP# 24
Habitat Creation, Restoration, Enhancement and Living Shoreline Activities</t>
  </si>
  <si>
    <t>Creation, Restoration or Enhancement for a Coastal Wetland Mitigation Proposal</t>
  </si>
  <si>
    <t>NP # 27
Aquatic Habitat Restoration, Enhancement, and Establishment Activities</t>
  </si>
  <si>
    <t>The conversion of a stream or natural wetlands to another aquatic habitat type (e.g., the conversion of a stream to wetland or vice versa) or uplands is not authorized</t>
  </si>
  <si>
    <t>Elevation Models
Tidal Datums</t>
  </si>
  <si>
    <t>Quantified description of flora, fauna, and features to be installed in the proposed project.</t>
  </si>
  <si>
    <r>
      <t xml:space="preserve">Does the proposed project have the appropriate features to maintain the </t>
    </r>
    <r>
      <rPr>
        <i/>
        <sz val="10"/>
        <color theme="1"/>
        <rFont val="Calibri"/>
        <family val="2"/>
        <scheme val="minor"/>
      </rPr>
      <t>in situ</t>
    </r>
    <r>
      <rPr>
        <sz val="10"/>
        <color theme="1"/>
        <rFont val="Calibri"/>
        <family val="2"/>
        <scheme val="minor"/>
      </rPr>
      <t xml:space="preserve"> water budget?</t>
    </r>
  </si>
  <si>
    <t>Will a stream or natural wetland change function?</t>
  </si>
  <si>
    <t>The binding stream enhancement or restoration agreement or wetland enhancement, restoration, or establishment agreement</t>
  </si>
  <si>
    <t>Biological Community
Output Reflection</t>
  </si>
  <si>
    <t>Communicate with the district engineer regarding any stream or wetland enhancement or restoration</t>
  </si>
  <si>
    <t>Aquatic habitat follows an ecological reference</t>
  </si>
  <si>
    <t>An ecological reference may be based on the characteristics of an intact aquatic habitat or riparian area of the same type that exists in the region. 
An ecological reference may be based on a conceptual model developed from regional ecological knowledge of the target aquatic habitat type or riparian area.</t>
  </si>
  <si>
    <t>NP # 54
Living Shorelines</t>
  </si>
  <si>
    <t>The structures and fill area, including sand fills, sills, breakwaters, or reefs, cannot extend into the waterbody more than 30 feet from the mean low water line in tidal waters</t>
  </si>
  <si>
    <t>The activity is no more than 500 feet in length along the bank</t>
  </si>
  <si>
    <t>Coir logs, coir mats, stone, native oyster shell, native wood debris, and other structural materials must be adequately anchored, of sufficient weight, or installed in a manner that prevents relocation in most wave action or water flow conditions, except for extremely severe storms</t>
  </si>
  <si>
    <t>For living shorelines consisting of tidal or lacustrine fringe wetlands, native plants appropriate for current site conditions, including salinity, must be used if the site is planted by the permittee</t>
  </si>
  <si>
    <t>Hydrologic Regime
Output Reflection</t>
  </si>
  <si>
    <t>ArcGIS, Google earth, Tidal Datums</t>
  </si>
  <si>
    <t>DNREC</t>
  </si>
  <si>
    <t>Subaqueous Lands Permit</t>
  </si>
  <si>
    <t>Forecast Years</t>
  </si>
  <si>
    <t>Units</t>
  </si>
  <si>
    <t>Map: location and boundaries, adjoining property lines, nearest existing street or road intersection, specific location of all proposed activity</t>
  </si>
  <si>
    <t>Tax Parcels
State streets and roads</t>
  </si>
  <si>
    <t>Location of wetlands and aquatic habitats</t>
  </si>
  <si>
    <t>Land use / land cover
Soils Webmap: https://websoilsurvey.sc.egov.usda.gov/app/</t>
  </si>
  <si>
    <t>GP# 24: Habitat Creation, Restoration, Enhancement and Living Shoreline Activities</t>
  </si>
  <si>
    <t>NP #13: Bank Stabilization</t>
  </si>
  <si>
    <t>NP # 27: Aquatic Habitat Restoration, Enhancement, and Establishment Activities</t>
  </si>
  <si>
    <t>NP # 54: Living Shorelines</t>
  </si>
  <si>
    <t>Efforts shall be made to utilize shoreline erosion control methods that best provide
for the conservation of aquatic nearshore habitat, maintain water quality, and
avoid other adverse environmental effects</t>
  </si>
  <si>
    <t>Biological
Hydrological
Output Reflection</t>
  </si>
  <si>
    <t>Habitat
Hydrology</t>
  </si>
  <si>
    <t>Biological
Hydrological</t>
  </si>
  <si>
    <t>&gt;&gt; 4.10 Installation and Use of Shoreline Erosion Control Measures
Structural erosion control measures shall address and satisfy the following
elements:
 &gt; Protection of aquatic biota, wetlands, and nearshore shallow water habitat
&gt; Protection of water quality, flushing, and naturally occurring littoral drift and
flow.
&gt; Adequate flow and circulation necessary to support the functional value of
adjacent wetlands or aquatic habitat
&gt; Materials and methods of construction shall be sufficient to withstand the
stresses to which they will be subjected, from wind, waves, tides, currents,
ice, and debris</t>
  </si>
  <si>
    <t>&gt;&gt; 4.7 Environmental Considerations
&gt;  Any impairment of water quality, either temporary or permanent. which may
reasonably be expected to cause violation of the State Surface Water Quality
Standards
&gt;  Any effect on shellfishing, finfishing, or other recreational activities, and existing or
designated water uses
&gt;  Any harm to aquatic or tidal vegetation, benthic organisms or other flora and fauna
and their habitats
&gt;   Any loss of natural aquatic habitat
&gt;  Any impairment of air quality
&gt;  The extent to which the proposed project may adversely impact natural surface
and groundwater hydrology and sediment transport functions</t>
  </si>
  <si>
    <t>Group 1: Metrics</t>
  </si>
  <si>
    <t>Group 2: Criteria Standards</t>
  </si>
  <si>
    <t>Group 3: Trajectories</t>
  </si>
  <si>
    <t>Trajectories represent the rate of change expected at the site per metric.  These data are a user selected range from a measured or modeled source.</t>
  </si>
  <si>
    <t>1)</t>
  </si>
  <si>
    <t>2)</t>
  </si>
  <si>
    <t>3)</t>
  </si>
  <si>
    <t>Threatened and/or Endangered Species:</t>
  </si>
  <si>
    <t>Block, lot, municipality, and county boundaries</t>
  </si>
  <si>
    <t xml:space="preserve">Select the appropriate permit using the button located in column C, "Permit". </t>
  </si>
  <si>
    <t>Calculative outputs use a set of conditional formulas to integrate metric, criteria standard, and trajectory data in order to weigh the quantitative evidence regarding site-specific deficiencies.</t>
  </si>
  <si>
    <t>Step</t>
  </si>
  <si>
    <t>4)</t>
  </si>
  <si>
    <t>5)</t>
  </si>
  <si>
    <t>Criteria standards represent the idealized or required range of values for a metric at the site.  These data are user selected and can be acquired from theoretical/modeled or measured sources.</t>
  </si>
  <si>
    <t>6)</t>
  </si>
  <si>
    <t>7)</t>
  </si>
  <si>
    <t>Use the Criteria Standard Justification column (J) to describe why the specific values were chosen, how they relate to the Metric and Goal, and from where they were sourced</t>
  </si>
  <si>
    <t>8)</t>
  </si>
  <si>
    <t>9)</t>
  </si>
  <si>
    <t>Enter the number of years over which metric change will be evaluated in the Forecast Years column (N)</t>
  </si>
  <si>
    <t>10)</t>
  </si>
  <si>
    <t>Use the Metric Trajectory Source column (R) to describe the source of the trajectory data and why it was deemed appropriate</t>
  </si>
  <si>
    <t>11)</t>
  </si>
  <si>
    <t>Use the Prediction Justification column (S) to describe the reasoning for selecting the number of Forecast Years entered in column N</t>
  </si>
  <si>
    <t>All justification tabs must be filled out for the Decision Tool to calculate violations</t>
  </si>
  <si>
    <t>For binomial data types (Presence/absence, inhibition yes/no, etc…)  code the favorable outcome as 1 (no invasive, presence of a species of interest) and the unfavorable as 0 (invasive, faunal movement inhibited) where numerical input is required</t>
  </si>
  <si>
    <t>For Horizontal Position data, a negative number indicates erosion and a positive number indicates accretion</t>
  </si>
  <si>
    <t>The Output Reflection Tab reports the Status and deficiencies, provides recommendation regarding interpretation, and summarizes regulatory and permit considerations.</t>
  </si>
  <si>
    <t>For detailed explanations of each, please see the accompanying Decision Support Tool documentation.</t>
  </si>
  <si>
    <t>The Regulatory Consideration list provides considerations for the user to place within the context of a proposed project at the site.</t>
  </si>
  <si>
    <t>Are there any potential impacts, positive or negative, to T&amp;E species as a result of the project?</t>
  </si>
  <si>
    <t>How does the potential project plan to maintain proper vertical position over time and is there enough TSS naturally available to support elevation requirements?</t>
  </si>
  <si>
    <t>Has the installation been designed to ATTEMPT to trap any fill material needed as opposed to installing outside fill immediately?</t>
  </si>
  <si>
    <t>Is the correct type of fill material available currently and in the future if needed?  Source?</t>
  </si>
  <si>
    <t>Is there a timeframe in place to evaluate the ability to trap fill and a adaptive management plan in place to attend to fill-deficiencies?</t>
  </si>
  <si>
    <t>Has a monitoring plan been established to track changes related to each attribute for which a violation occurred?</t>
  </si>
  <si>
    <t>Has a timeline been establish to track development of each attribute related to the proposed project?</t>
  </si>
  <si>
    <t>Is there a project development timeline?</t>
  </si>
  <si>
    <t>How will the project respond to unexpected developments either spatially and/or temporally?</t>
  </si>
  <si>
    <t>Tidal Restriction
Drainage</t>
  </si>
  <si>
    <t>Project description
Project plans
Location map
NRC Stream Corridor Restoration
https://www.nrcs.usda.gov/wps/portal/nrcs/detailfull/national/ndcsmc/?cid=nrcs143_009158%20 
USDA Technical Service Provider
https://www.nrcs.usda.gov/wps/portal/nrcs/main/national/programs/technical/tsp/</t>
  </si>
  <si>
    <t>Horizontal Position
Vertical Position
Biologic Community</t>
  </si>
  <si>
    <t>Quantified description of flora, fauna, and features</t>
  </si>
  <si>
    <t>Recommended Citation:</t>
  </si>
  <si>
    <t>Joshua Moody, Restoration Programs Manager - jmoody@delawareestuary.org or (302) 655-4490 ext. 115</t>
  </si>
  <si>
    <t>Deficiency Type</t>
  </si>
  <si>
    <t>Forecast Justification</t>
  </si>
  <si>
    <t>***The Forecasted Metric Range (columns P &amp; Q) will calculate the projected change in the metric from today's value based on the Metric Trajectory Range and the Forecast Years</t>
  </si>
  <si>
    <t>Group Information for Above Example</t>
  </si>
  <si>
    <t>Overhead map series showing change in site over time</t>
  </si>
  <si>
    <t>A statement of the problem to be addressed</t>
  </si>
  <si>
    <t>A statement of the goal of the project</t>
  </si>
  <si>
    <t>A list of metrics that will be used to track project development relative to goal achievement</t>
  </si>
  <si>
    <t>Evidence the project in alignment with appropriate federal and state stakeholders</t>
  </si>
  <si>
    <t>Shoreline Position</t>
  </si>
  <si>
    <t>Reference Position</t>
  </si>
  <si>
    <t>Parameters</t>
  </si>
  <si>
    <t>Conductivity</t>
  </si>
  <si>
    <t>Salinity</t>
  </si>
  <si>
    <t>pH</t>
  </si>
  <si>
    <t>pNitrogen or pNitrate</t>
  </si>
  <si>
    <t>Total Suspended Solids</t>
  </si>
  <si>
    <t>Phytoplankton</t>
  </si>
  <si>
    <t>Dissolved Oxygen</t>
  </si>
  <si>
    <t>Lookup Table</t>
  </si>
  <si>
    <t>METRIC</t>
  </si>
  <si>
    <t>CRITERIA</t>
  </si>
  <si>
    <t>TRAJECTORY</t>
  </si>
  <si>
    <t>Marker horizons (sedimentation disk, Feldspar)</t>
  </si>
  <si>
    <t>Backscattering nephelometer</t>
  </si>
  <si>
    <t>Vacuum filtration</t>
  </si>
  <si>
    <t>Soil Characteristics</t>
  </si>
  <si>
    <t>Units per Year</t>
  </si>
  <si>
    <t>Forecasted Metric Values</t>
  </si>
  <si>
    <t>Attribute Metric Method</t>
  </si>
  <si>
    <t>Group 5: Calculative Output</t>
  </si>
  <si>
    <t>Group 4: Projected Values</t>
  </si>
  <si>
    <t>Resultant metric values based on given trajectories.</t>
  </si>
  <si>
    <t>Sedimentation</t>
  </si>
  <si>
    <t>Depth</t>
  </si>
  <si>
    <t>Stability</t>
  </si>
  <si>
    <t>&lt;8"</t>
  </si>
  <si>
    <t>8-16"</t>
  </si>
  <si>
    <t>16-51"</t>
  </si>
  <si>
    <t>&gt;51"</t>
  </si>
  <si>
    <t>bearing capacity</t>
  </si>
  <si>
    <t>Aerial imagery</t>
  </si>
  <si>
    <t>Vg/UnVg</t>
  </si>
  <si>
    <t>On-site evaluation</t>
  </si>
  <si>
    <t>Texture</t>
  </si>
  <si>
    <t>Water Chemistry</t>
  </si>
  <si>
    <t>Relate to Soils</t>
  </si>
  <si>
    <t>Percent Time Flooded</t>
  </si>
  <si>
    <t>By Feel</t>
  </si>
  <si>
    <t>Sieve</t>
  </si>
  <si>
    <t>Particle Analyzer</t>
  </si>
  <si>
    <t>Auger</t>
  </si>
  <si>
    <t>Meter stick</t>
  </si>
  <si>
    <t>Weighted line</t>
  </si>
  <si>
    <t>Degree of Humification</t>
  </si>
  <si>
    <t>Percent Organic Matter</t>
  </si>
  <si>
    <t>Weight loss on ignition</t>
  </si>
  <si>
    <t>Walkley-Black acid digestion</t>
  </si>
  <si>
    <t>Hydrological Manipulation</t>
  </si>
  <si>
    <t>Percent Area with Restricted or Manipulated Water Flow</t>
  </si>
  <si>
    <t>Sediment Budget</t>
  </si>
  <si>
    <r>
      <rPr>
        <vertAlign val="superscript"/>
        <sz val="11"/>
        <color theme="1"/>
        <rFont val="Calibri"/>
        <family val="2"/>
        <scheme val="minor"/>
      </rPr>
      <t>210</t>
    </r>
    <r>
      <rPr>
        <sz val="11"/>
        <color theme="1"/>
        <rFont val="Calibri"/>
        <family val="2"/>
        <scheme val="minor"/>
      </rPr>
      <t xml:space="preserve">Pb, </t>
    </r>
    <r>
      <rPr>
        <vertAlign val="superscript"/>
        <sz val="11"/>
        <color theme="1"/>
        <rFont val="Calibri"/>
        <family val="2"/>
        <scheme val="minor"/>
      </rPr>
      <t>137</t>
    </r>
    <r>
      <rPr>
        <sz val="11"/>
        <color theme="1"/>
        <rFont val="Calibri"/>
        <family val="2"/>
        <scheme val="minor"/>
      </rPr>
      <t xml:space="preserve">Cs, </t>
    </r>
    <r>
      <rPr>
        <vertAlign val="superscript"/>
        <sz val="11"/>
        <color theme="1"/>
        <rFont val="Calibri"/>
        <family val="2"/>
        <scheme val="minor"/>
      </rPr>
      <t>14</t>
    </r>
    <r>
      <rPr>
        <sz val="11"/>
        <color theme="1"/>
        <rFont val="Calibri"/>
        <family val="2"/>
        <scheme val="minor"/>
      </rPr>
      <t>C</t>
    </r>
  </si>
  <si>
    <t>Elevation Surveys (RTK GPS, Leveling, LiDAR)</t>
  </si>
  <si>
    <t>Optically Stimulated Luminescence (OSL)</t>
  </si>
  <si>
    <t>Turbidity and Clarity</t>
  </si>
  <si>
    <t>Secchi disk</t>
  </si>
  <si>
    <t>Turbidity sensor / submersible turbidimeters</t>
  </si>
  <si>
    <t>Justification</t>
  </si>
  <si>
    <t>Source</t>
  </si>
  <si>
    <t>Marsh Platform Elevation</t>
  </si>
  <si>
    <t>Value</t>
  </si>
  <si>
    <t>Description</t>
  </si>
  <si>
    <t>Years in Future</t>
  </si>
  <si>
    <t>Organic Thickness</t>
  </si>
  <si>
    <t>Parent Material</t>
  </si>
  <si>
    <t xml:space="preserve">Measurement Method </t>
  </si>
  <si>
    <t>Soil Condition</t>
  </si>
  <si>
    <t>Depth Collected</t>
  </si>
  <si>
    <t>Measurement Method</t>
  </si>
  <si>
    <t>Decomposition State</t>
  </si>
  <si>
    <t>Boxiron</t>
  </si>
  <si>
    <t>Honga</t>
  </si>
  <si>
    <t>Purnell</t>
  </si>
  <si>
    <t>Final Grade</t>
  </si>
  <si>
    <t>L1: H1-H4, Fibric, Peat, Oi</t>
  </si>
  <si>
    <t>L2: H5-H7, Hemic, Mucky Peat, Oe</t>
  </si>
  <si>
    <t>L3: H8-H10, Sapric, Muck, Oa</t>
  </si>
  <si>
    <t>Transquaking</t>
  </si>
  <si>
    <t>Broadkill / Appoquinimink</t>
  </si>
  <si>
    <t>Mispillion / Pawcatuck</t>
  </si>
  <si>
    <t>Bestpitch</t>
  </si>
  <si>
    <t>A</t>
  </si>
  <si>
    <t>B</t>
  </si>
  <si>
    <t>C</t>
  </si>
  <si>
    <t>sand, loamy-sand</t>
  </si>
  <si>
    <t>silty-loam, loam</t>
  </si>
  <si>
    <t>silt-clay, clay</t>
  </si>
  <si>
    <t>Soil Attribute Status</t>
  </si>
  <si>
    <t>Soil Series</t>
  </si>
  <si>
    <t>na</t>
  </si>
  <si>
    <t>Deficiency Detected</t>
  </si>
  <si>
    <t>DD</t>
  </si>
  <si>
    <t>CI</t>
  </si>
  <si>
    <t>DND</t>
  </si>
  <si>
    <t>N/A</t>
  </si>
  <si>
    <t>Associated Attributes for Continued Monitoring</t>
  </si>
  <si>
    <t>Current &amp; Trajectory Deficiency</t>
  </si>
  <si>
    <t>Current Deficiency</t>
  </si>
  <si>
    <t>Trajectory Deficiency</t>
  </si>
  <si>
    <t>Points of Contact:</t>
  </si>
  <si>
    <t>LeeAnn Haaf, Wetlands Coordinator - lhaaf@delawareestuary.org or (302) 655-4990 ext.116</t>
  </si>
  <si>
    <t>From</t>
  </si>
  <si>
    <t>To</t>
  </si>
  <si>
    <t>No Deficiency Detected</t>
  </si>
  <si>
    <t>NDD</t>
  </si>
  <si>
    <t>Further Evaluation Recommended</t>
  </si>
  <si>
    <t>FER</t>
  </si>
  <si>
    <t>Measurement Justification</t>
  </si>
  <si>
    <t>Forecasted or Projected Metric</t>
  </si>
  <si>
    <t>Trajectory Metric</t>
  </si>
  <si>
    <t xml:space="preserve"> Justification</t>
  </si>
  <si>
    <t>Criteria Type</t>
  </si>
  <si>
    <t>Quality</t>
  </si>
  <si>
    <t>Reference</t>
  </si>
  <si>
    <t>Target</t>
  </si>
  <si>
    <t>Criteria Metric</t>
  </si>
  <si>
    <t>Current or Most Recent Metric</t>
  </si>
  <si>
    <t>IF($C$13=1,"DD",INDEX('Tool Scoring and Rule Overview'!$J$13:$P$30,MATCH(1,('Tool Scoring and Rule Overview'!$L$3:$L$20=$D$13)*('Tool Scoring and Rule Overview'!$M$3:$M$20=$E$13)*('Tool Scoring and Rule Overview'!$N$3:$N$20=$F$13)*('Tool Scoring and Rule Overview'!$O$3:$O$20=$G$13)*('Tool Scoring and Rule Overview'!$P$3:$P$20=$I$13),0),1))</t>
  </si>
  <si>
    <t>Current Value Violation</t>
  </si>
  <si>
    <t xml:space="preserve"> Trajectory Violation</t>
  </si>
  <si>
    <t>Attribute-based Threshold Violations</t>
  </si>
  <si>
    <t>IF(SUM($C$13:$I$13)=0,$L$17,IF(OR("X"=$C$3,"X"=$C$4,"X"=$C$5,"X"=$C$6,"X"=$C$7,"X"=$C$8,"X"=$C$9),$L$15,$L$16))</t>
  </si>
  <si>
    <r>
      <t xml:space="preserve">Metrics reflect current state of the metric at the site.  These data are a singular value can be collected remotely or </t>
    </r>
    <r>
      <rPr>
        <i/>
        <sz val="11"/>
        <color theme="1"/>
        <rFont val="Calibri"/>
        <family val="2"/>
        <scheme val="minor"/>
      </rPr>
      <t>in situ</t>
    </r>
    <r>
      <rPr>
        <sz val="11"/>
        <color theme="1"/>
        <rFont val="Calibri"/>
        <family val="2"/>
        <scheme val="minor"/>
      </rPr>
      <t>.</t>
    </r>
  </si>
  <si>
    <t>The purpose of the regulatory checklist is to align the information required by some permits with attributes and metrics of the tool.</t>
  </si>
  <si>
    <t>Note the "Attribute Nexus" (column F) and "Metric Alignment" (column G) for each requirement.</t>
  </si>
  <si>
    <t>As the user evaluates/compiles each item for a permit, check the associated box in the "Evaluated" column (I)</t>
  </si>
  <si>
    <t>Note all "Requirements" (column D) and their respective "Information Resource" locations (column E)</t>
  </si>
  <si>
    <t>When the "Evaluated" box for all permit items is checked, the associated row in the "Output Reflection" tab under the "Regulatory Checklist" heading, will state "Completed"</t>
  </si>
  <si>
    <t>Relative position of the waterward edge of a feature</t>
  </si>
  <si>
    <t>Elevation - can be relative to a vertical or tidal datum</t>
  </si>
  <si>
    <t>Flora and/or fauna of interest</t>
  </si>
  <si>
    <t>Biology</t>
  </si>
  <si>
    <t>Hydrology</t>
  </si>
  <si>
    <t>Water movement</t>
  </si>
  <si>
    <t>Surrounding water body</t>
  </si>
  <si>
    <t>Underlying landscape</t>
  </si>
  <si>
    <t>Attributes Tabs</t>
  </si>
  <si>
    <t>Regulatory Checklist Tab</t>
  </si>
  <si>
    <t>Instructions Tab</t>
  </si>
  <si>
    <t>Output Summary Tab</t>
  </si>
  <si>
    <t>Combination of attributes that indicate possible site deficiency</t>
  </si>
  <si>
    <t xml:space="preserve">Table 1: Site-wide Deficiency Detected </t>
  </si>
  <si>
    <t>Table 2: Attributes of Concern</t>
  </si>
  <si>
    <t>Attributes that violate criteria and associations</t>
  </si>
  <si>
    <t>Table 1: Site-wide Deficiency Detected</t>
  </si>
  <si>
    <t>Table 3: Violations Summary</t>
  </si>
  <si>
    <t>Violation</t>
  </si>
  <si>
    <t>Vertical+Biology</t>
  </si>
  <si>
    <t>Vertical+Hydrology</t>
  </si>
  <si>
    <t>Vertical+Biology+Hydrology</t>
  </si>
  <si>
    <t>Biology+Hydrology</t>
  </si>
  <si>
    <r>
      <rPr>
        <b/>
        <sz val="11"/>
        <color theme="1"/>
        <rFont val="Calibri"/>
        <family val="2"/>
        <scheme val="minor"/>
      </rPr>
      <t xml:space="preserve">Current &amp; trajectory deficiency: </t>
    </r>
    <r>
      <rPr>
        <sz val="11"/>
        <color theme="1"/>
        <rFont val="Calibri"/>
        <family val="2"/>
        <scheme val="minor"/>
      </rPr>
      <t>Currently deficient attributes that are also on a negative trajectory indicate the likely continued deterioration of already compromised attributes</t>
    </r>
  </si>
  <si>
    <t>Figure 1: Deficiency Summary</t>
  </si>
  <si>
    <t>Individual criteria/trajectory violations per attribute</t>
  </si>
  <si>
    <t>Graph of deficiency types by attribute</t>
  </si>
  <si>
    <t>Attribute Table Operation</t>
  </si>
  <si>
    <t>Output Reflection Tab</t>
  </si>
  <si>
    <t>[tool output]</t>
  </si>
  <si>
    <t>[user input*]</t>
  </si>
  <si>
    <t>Steps</t>
  </si>
  <si>
    <t>Group</t>
  </si>
  <si>
    <t>Output Type</t>
  </si>
  <si>
    <t>* = optional input</t>
  </si>
  <si>
    <t>[user input]</t>
  </si>
  <si>
    <t>[user input]
Required for final calculation</t>
  </si>
  <si>
    <t>[calculated]</t>
  </si>
  <si>
    <t>[same as trajectory units]</t>
  </si>
  <si>
    <t>[drop down list]</t>
  </si>
  <si>
    <t>If there is no data for an Attribute, the assumption is that it meets chosen Criteria Threshold; absence of data cannot be used to identify deficiency</t>
  </si>
  <si>
    <t xml:space="preserve">Error Notes: </t>
  </si>
  <si>
    <t>Unit</t>
  </si>
  <si>
    <t>Range</t>
  </si>
  <si>
    <t>Criteria Standard 
Justification</t>
  </si>
  <si>
    <t>Sampled</t>
  </si>
  <si>
    <t>Depth (cm)</t>
  </si>
  <si>
    <t>Grade</t>
  </si>
  <si>
    <t>Level</t>
  </si>
  <si>
    <t>Biologic</t>
  </si>
  <si>
    <t>Parent Material / O Horizon Thickness</t>
  </si>
  <si>
    <r>
      <t xml:space="preserve">Violation occurs here if the projected user-measured value, adjusted using trajectory data, exceeds the criteria standard
</t>
    </r>
    <r>
      <rPr>
        <b/>
        <sz val="11"/>
        <color rgb="FFFF0000"/>
        <rFont val="Calibri"/>
        <family val="2"/>
        <scheme val="minor"/>
      </rPr>
      <t>1=violation evidence exists</t>
    </r>
    <r>
      <rPr>
        <b/>
        <sz val="11"/>
        <color rgb="FFFA7D00"/>
        <rFont val="Calibri"/>
        <family val="2"/>
        <scheme val="minor"/>
      </rPr>
      <t xml:space="preserve">
</t>
    </r>
    <r>
      <rPr>
        <b/>
        <sz val="11"/>
        <color theme="9"/>
        <rFont val="Calibri"/>
        <family val="2"/>
        <scheme val="minor"/>
      </rPr>
      <t>0=no violation evidence exists</t>
    </r>
  </si>
  <si>
    <t>Suggested Soil Type</t>
  </si>
  <si>
    <r>
      <rPr>
        <b/>
        <sz val="11"/>
        <color theme="1"/>
        <rFont val="Calibri"/>
        <family val="2"/>
        <scheme val="minor"/>
      </rPr>
      <t>Current deficiency:</t>
    </r>
    <r>
      <rPr>
        <sz val="11"/>
        <color theme="1"/>
        <rFont val="Calibri"/>
        <family val="2"/>
        <scheme val="minor"/>
      </rPr>
      <t xml:space="preserve"> Attributes for which there is evidence of a current deficiency, but for which no data suggest a concurrent negative trajectory.  This category may indicate a currently deficient site that is on a recovering trajectory or that is stable under a larger temporal regime.  Further investigation regarding the trajectory of the attribute at the site (e.g., including or updated trajectory data) is recommended.</t>
    </r>
  </si>
  <si>
    <r>
      <rPr>
        <b/>
        <sz val="11"/>
        <color theme="1"/>
        <rFont val="Calibri"/>
        <family val="2"/>
        <scheme val="minor"/>
      </rPr>
      <t>Trajectory deficiency:</t>
    </r>
    <r>
      <rPr>
        <sz val="11"/>
        <color theme="1"/>
        <rFont val="Calibri"/>
        <family val="2"/>
        <scheme val="minor"/>
      </rPr>
      <t xml:space="preserve"> Attributes for which current data do not suggest a present state of deficiency may indicate a high likelihood of future deterioration of a currently functional site</t>
    </r>
  </si>
  <si>
    <t>Characterization</t>
  </si>
  <si>
    <t>Conversion to Inches</t>
  </si>
  <si>
    <t>Interpretive Guidance</t>
  </si>
  <si>
    <t xml:space="preserve">When possible, try and evaluate the trajectory portion of each attribute.  Sites that are deficient today may be on a positive trajectory, even if they do not look that way.  Remember, not all processes are visual, so our perception can be skewed.  For example, during a drowning process, vegetation aboveground biomass may increase and LOOK robust before the process is complete.  </t>
  </si>
  <si>
    <t>Explore multiple metrics per attribute in the additional rows.  In the example above, if a plant's growth varies by positon, a biomass comparison, without careful attention to appropriate references, may be misleading.  If you are unsure of the results of a particular metric, try an evaluate another for corroboration.</t>
  </si>
  <si>
    <t xml:space="preserve">Explore relationships between vertical position, biology, and hydrology.  For example, vertical position and vegetation density/robustness can be interrelated.  Changing elevation can affect above and below ground vegetation production.  Water logging due to poor drainage (Hydrology) can also have negative biological effects. </t>
  </si>
  <si>
    <t>When violations occur for Horizontal Position, Biological (when evaluating vegetation), and Hydrological, but not the Vertical Position attributes, evaluate the Soil Condition.  If your site contains soils composed mainly of fine, poorly drained soil, further evaluation of the Hydrologic attribute is warranted.  Water logging can result in vegetation die off which can either lead to or enhance on-going erosion.  Make sure that there is appropriate drainage (drainage density in the Hydrologic attribute).  If a foundational cause can be discovered for multiple deficiencies and an intervention can be appropriately targeted, chances of success will be high.</t>
  </si>
  <si>
    <t xml:space="preserve">A trajectory violation for the Horizontal Position attribute may not indicate that action is needed today.  If you selected 10 years as your timeframe, but you notice that the violation is not triggered until year 9 (but adjusting the timeframe value), the violation is not immanent.  In this case the user may opt to collect more data over the next 5 years to better evaluate the horizontal trajectory, and then re-evaluate intervention needs. </t>
  </si>
  <si>
    <t>Representative comparison to criteria standards need to take into account spatial and temporal variability. For example, biological morphology can differ over space and time, and some plants that normally grow tall lower in the tidal prism, may appear shorter at higher elevation due to biophysiochemical feedbacks. If the user was to compare current biomass from the higher elevation against a criteria standard that reflects biomass from a lower elevations, the comparison would be invalid.  A similar error could occur if biomass from early in a growing season is compared to a criteria from later in the growing season. Be aware of these metric spatial and temporal variability to set representative reference criteria.</t>
  </si>
  <si>
    <t>Justification cells are important places to document all reasoning and sources for data choices.  Careful and detailed notes can help to either avoid or navigate some of the scenarios described below.</t>
  </si>
  <si>
    <t xml:space="preserve">As WATCH evaluates data (current and trajectory) against reference criteria also provided by the user, it is important to weigh outcomes against confidence in the provided reference data.  For example, lets consider appropriate elevation range for a particular vegetation community. If your target outcome, the criteria standard range, reflects a narrow range of ideal conditions when in fact the vegetation can persist over a greater range of elevations, a violation would only indicate that that your site is unlikely to maintain ideal conditions. If the user were to adjust the criteria standard range to reflect an elevation range where, although not ideal, the vegetation has been observed to persist, a violation may be more reflective of an "unable to persist" scenario. </t>
  </si>
  <si>
    <t>For each attribute, choose one Metric from the drop down menu that will be evaluated (column A)</t>
  </si>
  <si>
    <t>Click on the Method cell for the selected Metric (column B) and select a method from the drop down menu</t>
  </si>
  <si>
    <t>Enter the current metric value in the Metric Value cell (column C) and its associated units (column D)</t>
  </si>
  <si>
    <t>Use the Metric Justification column (E) to describe how the data were collected or source of the data, providing detail as appropriate</t>
  </si>
  <si>
    <t>Enter the appropriate range of values for the Reference Criteria in the row associated with the selected Metric in columns F &amp; G, along with the appropriate units in column H *Note units should match in columns D &amp; H</t>
  </si>
  <si>
    <t>Select the appropriate Reference Criteria from the drop down menu in column I</t>
  </si>
  <si>
    <t>Enter the Metric Trajectory Range values in columns K &amp; L and their associated units in column M *Note: the units in column M should include the units from column D &amp; H in the numerator with year in the denominator</t>
  </si>
  <si>
    <t>Funding for WATCH Provided By:</t>
  </si>
  <si>
    <t>v2.0</t>
  </si>
  <si>
    <t>v1.0</t>
  </si>
  <si>
    <t>Moody, J. and L. Haaf. 2021. Wetlands Assessment Tool for Condition and Health (WATCH). Partnership for the Delaware Estuary.</t>
  </si>
  <si>
    <t>New Jersey Department of Environmental Protection PO# 8617120, Development of a Site-Based Salt Marsh Decision Tool, to the Partnership for the Delaware Estuary</t>
  </si>
  <si>
    <t>National Fish &amp; Wildlife Foundation Delaware Watershed Conservation Fund ID 0403.19.065232, Developing a Site-based Decision Tool for Targeted Implementation of Living Shoreline Strategies (DE, NJ)</t>
  </si>
  <si>
    <t>Current Violation</t>
  </si>
  <si>
    <t>Forecasted Criteria (Relative to SLR)</t>
  </si>
  <si>
    <t>Percent Open Water within Marsh (salt pans, pools, or ditches)</t>
  </si>
  <si>
    <t>Drainage Capacity/Density</t>
  </si>
  <si>
    <t>Satellite Imagery/Remote Sensing Data</t>
  </si>
  <si>
    <t>Percent High Quality Habitat</t>
  </si>
  <si>
    <t>Presence or Absence - T&amp;E</t>
  </si>
  <si>
    <t>Presence or Absence - invasive</t>
  </si>
  <si>
    <t>Focal Species</t>
  </si>
  <si>
    <t>Restriction Extent (% of tidal range)</t>
  </si>
  <si>
    <t>Sea-Level Rise
 Rate</t>
  </si>
  <si>
    <t>Sea level rise rate units</t>
  </si>
  <si>
    <r>
      <t>The instruction tab provides guidance on direct user interaction with, and output of, the Site Specific Salt Marsh Decision Support Tool.  For more specific information, please see the accompanying</t>
    </r>
    <r>
      <rPr>
        <b/>
        <sz val="11"/>
        <color theme="1"/>
        <rFont val="Calibri"/>
        <family val="2"/>
        <scheme val="minor"/>
      </rPr>
      <t xml:space="preserve"> user guide: Wetland Assessment Tool for Condition and Health (WATCH v 2.0).</t>
    </r>
  </si>
  <si>
    <t>Regulatory Considerations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</si>
</sst>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8"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
      <b/>
      <u/>
      <sz val="11"/>
      <color theme="1"/>
      <name val="Calibri"/>
      <family val="2"/>
      <scheme val="minor"/>
    </font>
    <font>
      <b/>
      <sz val="11"/>
      <color theme="1"/>
      <name val="Calibri"/>
      <family val="2"/>
      <scheme val="minor"/>
    </font>
    <font>
      <sz val="11"/>
      <color rgb="FF3F3F76"/>
      <name val="Calibri"/>
      <family val="2"/>
      <scheme val="minor"/>
    </font>
    <font>
      <sz val="9"/>
      <color indexed="81"/>
      <name val="Tahoma"/>
      <family val="2"/>
    </font>
    <font>
      <b/>
      <sz val="11"/>
      <color rgb="FF006100"/>
      <name val="Calibri"/>
      <family val="2"/>
      <scheme val="minor"/>
    </font>
    <font>
      <b/>
      <sz val="11"/>
      <color rgb="FF3F3F76"/>
      <name val="Calibri"/>
      <family val="2"/>
      <scheme val="minor"/>
    </font>
    <font>
      <b/>
      <sz val="11"/>
      <color rgb="FF9C6500"/>
      <name val="Calibri"/>
      <family val="2"/>
      <scheme val="minor"/>
    </font>
    <font>
      <b/>
      <sz val="11"/>
      <color rgb="FFFF0000"/>
      <name val="Calibri"/>
      <family val="2"/>
      <scheme val="minor"/>
    </font>
    <font>
      <b/>
      <sz val="11"/>
      <color theme="9"/>
      <name val="Calibri"/>
      <family val="2"/>
      <scheme val="minor"/>
    </font>
    <font>
      <b/>
      <u/>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2"/>
      <name val="Calibri"/>
      <family val="2"/>
      <scheme val="minor"/>
    </font>
    <font>
      <sz val="11"/>
      <name val="Calibri"/>
      <family val="2"/>
      <scheme val="minor"/>
    </font>
    <font>
      <sz val="11"/>
      <color theme="1"/>
      <name val="Symbol"/>
      <family val="1"/>
      <charset val="2"/>
    </font>
    <font>
      <sz val="10"/>
      <color theme="1"/>
      <name val="Calibri"/>
      <family val="2"/>
      <scheme val="minor"/>
    </font>
    <font>
      <u/>
      <sz val="11"/>
      <color theme="10"/>
      <name val="Calibri"/>
      <family val="2"/>
      <scheme val="minor"/>
    </font>
    <font>
      <u/>
      <sz val="10"/>
      <color theme="10"/>
      <name val="Calibri"/>
      <family val="2"/>
      <scheme val="minor"/>
    </font>
    <font>
      <sz val="10"/>
      <color theme="1"/>
      <name val="Times New Roman"/>
      <family val="1"/>
    </font>
    <font>
      <i/>
      <sz val="10"/>
      <color theme="1"/>
      <name val="Calibri"/>
      <family val="2"/>
      <scheme val="minor"/>
    </font>
    <font>
      <sz val="11"/>
      <color rgb="FFFF0000"/>
      <name val="Calibri"/>
      <family val="2"/>
      <scheme val="minor"/>
    </font>
    <font>
      <i/>
      <sz val="11"/>
      <color theme="1"/>
      <name val="Calibri"/>
      <family val="2"/>
      <scheme val="minor"/>
    </font>
    <font>
      <sz val="10"/>
      <color indexed="81"/>
      <name val="Tahoma"/>
      <family val="2"/>
    </font>
    <font>
      <sz val="11"/>
      <color indexed="81"/>
      <name val="Calibri Light"/>
      <family val="2"/>
      <scheme val="major"/>
    </font>
    <font>
      <b/>
      <sz val="20"/>
      <color rgb="FF0070C0"/>
      <name val="Calibri"/>
      <family val="2"/>
      <scheme val="minor"/>
    </font>
    <font>
      <b/>
      <sz val="14"/>
      <color theme="1"/>
      <name val="Calibri"/>
      <family val="2"/>
      <scheme val="minor"/>
    </font>
    <font>
      <vertAlign val="superscript"/>
      <sz val="11"/>
      <color theme="1"/>
      <name val="Calibri"/>
      <family val="2"/>
      <scheme val="minor"/>
    </font>
    <font>
      <sz val="11"/>
      <color indexed="81"/>
      <name val="Tahoma"/>
      <family val="2"/>
    </font>
    <font>
      <b/>
      <sz val="9"/>
      <color indexed="81"/>
      <name val="Tahoma"/>
      <family val="2"/>
    </font>
    <font>
      <sz val="12"/>
      <color indexed="81"/>
      <name val="Tahoma"/>
      <family val="2"/>
    </font>
    <font>
      <u/>
      <sz val="12"/>
      <color indexed="81"/>
      <name val="Tahoma"/>
      <family val="2"/>
    </font>
    <font>
      <b/>
      <sz val="12"/>
      <color indexed="81"/>
      <name val="Tahoma"/>
      <family val="2"/>
    </font>
    <font>
      <b/>
      <sz val="11"/>
      <name val="Calibri"/>
      <family val="2"/>
      <scheme val="minor"/>
    </font>
    <font>
      <sz val="11"/>
      <color rgb="FF000000"/>
      <name val="Calibri"/>
      <family val="2"/>
      <scheme val="minor"/>
    </font>
    <font>
      <sz val="11"/>
      <color rgb="FF00B050"/>
      <name val="Calibri"/>
      <family val="2"/>
      <scheme val="minor"/>
    </font>
    <font>
      <sz val="11"/>
      <color theme="0"/>
      <name val="Calibri"/>
      <family val="2"/>
      <scheme val="minor"/>
    </font>
    <font>
      <i/>
      <sz val="11"/>
      <name val="Calibri"/>
      <family val="2"/>
      <scheme val="minor"/>
    </font>
    <font>
      <u/>
      <sz val="10"/>
      <color indexed="81"/>
      <name val="Tahoma"/>
      <family val="2"/>
    </font>
    <font>
      <b/>
      <sz val="10"/>
      <color indexed="81"/>
      <name val="Tahoma"/>
      <family val="2"/>
    </font>
    <font>
      <b/>
      <i/>
      <sz val="11"/>
      <color theme="1"/>
      <name val="Calibri"/>
      <family val="2"/>
      <scheme val="minor"/>
    </font>
    <font>
      <b/>
      <i/>
      <sz val="11"/>
      <name val="Calibri"/>
      <family val="2"/>
      <scheme val="minor"/>
    </font>
    <font>
      <u/>
      <sz val="11"/>
      <color theme="1"/>
      <name val="Calibri"/>
      <family val="2"/>
      <scheme val="minor"/>
    </font>
  </fonts>
  <fills count="2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CC99"/>
      </patternFill>
    </fill>
    <fill>
      <patternFill patternType="solid">
        <fgColor rgb="FFFFFFCC"/>
      </patternFill>
    </fill>
    <fill>
      <patternFill patternType="solid">
        <fgColor theme="4" tint="0.79998168889431442"/>
        <bgColor indexed="64"/>
      </patternFill>
    </fill>
    <fill>
      <patternFill patternType="solid">
        <fgColor theme="4"/>
        <bgColor indexed="64"/>
      </patternFill>
    </fill>
    <fill>
      <patternFill patternType="solid">
        <fgColor theme="6" tint="0.79998168889431442"/>
        <bgColor indexed="64"/>
      </patternFill>
    </fill>
    <fill>
      <patternFill patternType="solid">
        <fgColor theme="7"/>
        <bgColor indexed="64"/>
      </patternFill>
    </fill>
    <fill>
      <patternFill patternType="solid">
        <fgColor rgb="FFFFCCFF"/>
        <bgColor indexed="64"/>
      </patternFill>
    </fill>
    <fill>
      <patternFill patternType="solid">
        <fgColor theme="0"/>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rgb="FFFF66FF"/>
        <bgColor indexed="64"/>
      </patternFill>
    </fill>
    <fill>
      <patternFill patternType="solid">
        <fgColor rgb="FFFFC0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5" tint="0.59999389629810485"/>
        <bgColor indexed="64"/>
      </patternFill>
    </fill>
  </fills>
  <borders count="73">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7F7F7F"/>
      </left>
      <right style="thin">
        <color rgb="FF7F7F7F"/>
      </right>
      <top/>
      <bottom style="thin">
        <color rgb="FF7F7F7F"/>
      </bottom>
      <diagonal/>
    </border>
    <border>
      <left style="thin">
        <color rgb="FF7F7F7F"/>
      </left>
      <right style="thin">
        <color rgb="FF7F7F7F"/>
      </right>
      <top style="medium">
        <color indexed="64"/>
      </top>
      <bottom style="medium">
        <color indexed="64"/>
      </bottom>
      <diagonal/>
    </border>
    <border>
      <left style="thin">
        <color rgb="FF7F7F7F"/>
      </left>
      <right style="medium">
        <color indexed="64"/>
      </right>
      <top style="medium">
        <color indexed="64"/>
      </top>
      <bottom style="medium">
        <color indexed="64"/>
      </bottom>
      <diagonal/>
    </border>
    <border>
      <left style="thin">
        <color rgb="FF7F7F7F"/>
      </left>
      <right style="thin">
        <color indexed="64"/>
      </right>
      <top style="medium">
        <color indexed="64"/>
      </top>
      <bottom/>
      <diagonal/>
    </border>
    <border>
      <left style="thin">
        <color rgb="FF7F7F7F"/>
      </left>
      <right style="thin">
        <color indexed="64"/>
      </right>
      <top/>
      <bottom/>
      <diagonal/>
    </border>
    <border>
      <left style="thin">
        <color rgb="FF7F7F7F"/>
      </left>
      <right style="thin">
        <color indexed="64"/>
      </right>
      <top/>
      <bottom style="thin">
        <color rgb="FF7F7F7F"/>
      </bottom>
      <diagonal/>
    </border>
    <border>
      <left style="thin">
        <color indexed="64"/>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7F7F7F"/>
      </left>
      <right/>
      <top style="thin">
        <color rgb="FF7F7F7F"/>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rgb="FF7F7F7F"/>
      </top>
      <bottom/>
      <diagonal/>
    </border>
    <border>
      <left style="medium">
        <color indexed="64"/>
      </left>
      <right style="medium">
        <color indexed="64"/>
      </right>
      <top style="medium">
        <color indexed="64"/>
      </top>
      <bottom/>
      <diagonal/>
    </border>
    <border>
      <left style="thin">
        <color rgb="FFB2B2B2"/>
      </left>
      <right/>
      <top style="thin">
        <color rgb="FFB2B2B2"/>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9">
    <xf numFmtId="0" fontId="0" fillId="0" borderId="0">
      <alignment horizontal="center" vertical="center"/>
    </xf>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5" borderId="1" applyNumberFormat="0" applyAlignment="0" applyProtection="0"/>
    <xf numFmtId="0" fontId="7" fillId="9" borderId="1" applyNumberFormat="0" applyAlignment="0" applyProtection="0"/>
    <xf numFmtId="0" fontId="17" fillId="10" borderId="29" applyNumberFormat="0" applyFont="0" applyAlignment="0" applyProtection="0"/>
    <xf numFmtId="0" fontId="22" fillId="0" borderId="0" applyNumberFormat="0" applyFill="0" applyBorder="0" applyAlignment="0" applyProtection="0"/>
    <xf numFmtId="49" fontId="26" fillId="13" borderId="1">
      <alignment horizontal="left" vertical="top" wrapText="1"/>
    </xf>
  </cellStyleXfs>
  <cellXfs count="529">
    <xf numFmtId="0" fontId="0" fillId="0" borderId="0" xfId="0">
      <alignment horizontal="center" vertical="center"/>
    </xf>
    <xf numFmtId="0" fontId="0" fillId="0" borderId="0" xfId="0" applyAlignment="1">
      <alignment horizontal="center"/>
    </xf>
    <xf numFmtId="0" fontId="3" fillId="4" borderId="2" xfId="3" applyBorder="1"/>
    <xf numFmtId="0" fontId="1" fillId="2" borderId="2" xfId="1" applyBorder="1"/>
    <xf numFmtId="0" fontId="0" fillId="0" borderId="2" xfId="0" applyBorder="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0"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49" fontId="0" fillId="0" borderId="8" xfId="0" applyNumberFormat="1" applyBorder="1" applyAlignment="1">
      <alignment horizontal="center"/>
    </xf>
    <xf numFmtId="49" fontId="0" fillId="0" borderId="11" xfId="0" applyNumberFormat="1" applyBorder="1" applyAlignment="1">
      <alignment horizontal="center"/>
    </xf>
    <xf numFmtId="0" fontId="0" fillId="0" borderId="5" xfId="0" applyBorder="1">
      <alignment horizontal="center" vertical="center"/>
    </xf>
    <xf numFmtId="0" fontId="0" fillId="0" borderId="6" xfId="0" applyBorder="1">
      <alignment horizontal="center" vertical="center"/>
    </xf>
    <xf numFmtId="0" fontId="0" fillId="0" borderId="10" xfId="0" applyBorder="1">
      <alignment horizontal="center" vertical="center"/>
    </xf>
    <xf numFmtId="0" fontId="0" fillId="0" borderId="11" xfId="0" applyBorder="1">
      <alignment horizontal="center" vertical="center"/>
    </xf>
    <xf numFmtId="0" fontId="0" fillId="0" borderId="3" xfId="0" applyBorder="1" applyAlignment="1">
      <alignment horizontal="center"/>
    </xf>
    <xf numFmtId="0" fontId="0" fillId="7" borderId="12" xfId="0" applyFill="1" applyBorder="1" applyAlignment="1">
      <alignment horizontal="center"/>
    </xf>
    <xf numFmtId="0" fontId="0" fillId="8" borderId="12" xfId="0" applyFill="1" applyBorder="1" applyAlignment="1">
      <alignment horizontal="center"/>
    </xf>
    <xf numFmtId="0" fontId="0" fillId="6" borderId="13" xfId="0"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3" xfId="0"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0" fillId="7" borderId="6" xfId="0" applyFill="1" applyBorder="1" applyAlignment="1">
      <alignment horizontal="center"/>
    </xf>
    <xf numFmtId="0" fontId="0" fillId="7" borderId="7" xfId="0" applyFill="1" applyBorder="1" applyAlignment="1">
      <alignment horizontal="center"/>
    </xf>
    <xf numFmtId="0" fontId="0" fillId="7" borderId="0" xfId="0" applyFill="1" applyBorder="1" applyAlignment="1">
      <alignment horizontal="center"/>
    </xf>
    <xf numFmtId="0" fontId="0" fillId="7" borderId="8" xfId="0" applyFill="1" applyBorder="1" applyAlignment="1">
      <alignment horizontal="center"/>
    </xf>
    <xf numFmtId="0" fontId="0" fillId="8" borderId="7" xfId="0" applyFill="1" applyBorder="1" applyAlignment="1">
      <alignment horizontal="center"/>
    </xf>
    <xf numFmtId="0" fontId="0" fillId="8" borderId="0" xfId="0" applyFill="1" applyBorder="1" applyAlignment="1">
      <alignment horizontal="center"/>
    </xf>
    <xf numFmtId="0" fontId="0" fillId="8" borderId="8" xfId="0" applyFill="1" applyBorder="1" applyAlignment="1">
      <alignment horizontal="center"/>
    </xf>
    <xf numFmtId="0" fontId="0" fillId="6" borderId="9" xfId="0" applyFill="1" applyBorder="1" applyAlignment="1">
      <alignment horizontal="center"/>
    </xf>
    <xf numFmtId="0" fontId="0" fillId="6" borderId="10" xfId="0" applyFill="1" applyBorder="1" applyAlignment="1">
      <alignment horizontal="center"/>
    </xf>
    <xf numFmtId="0" fontId="0" fillId="6" borderId="11" xfId="0" applyFill="1" applyBorder="1" applyAlignment="1">
      <alignment horizontal="center"/>
    </xf>
    <xf numFmtId="0" fontId="0" fillId="7" borderId="6" xfId="0" applyFill="1" applyBorder="1">
      <alignment horizontal="center" vertical="center"/>
    </xf>
    <xf numFmtId="0" fontId="0" fillId="8" borderId="8" xfId="0" applyFill="1" applyBorder="1">
      <alignment horizontal="center" vertical="center"/>
    </xf>
    <xf numFmtId="0" fontId="0" fillId="6" borderId="11" xfId="0" applyFill="1" applyBorder="1">
      <alignment horizontal="center" vertical="center"/>
    </xf>
    <xf numFmtId="0" fontId="0" fillId="0" borderId="4" xfId="0" applyBorder="1">
      <alignment horizontal="center" vertical="center"/>
    </xf>
    <xf numFmtId="0" fontId="5" fillId="0" borderId="5" xfId="0" applyFont="1" applyBorder="1">
      <alignment horizontal="center" vertical="center"/>
    </xf>
    <xf numFmtId="0" fontId="0" fillId="0" borderId="7" xfId="0" applyBorder="1" applyAlignment="1">
      <alignment vertical="center"/>
    </xf>
    <xf numFmtId="0" fontId="0" fillId="0" borderId="9" xfId="0" applyBorder="1">
      <alignment horizontal="center" vertical="center"/>
    </xf>
    <xf numFmtId="0" fontId="6" fillId="0" borderId="0" xfId="0" applyFont="1" applyAlignment="1">
      <alignment horizontal="center"/>
    </xf>
    <xf numFmtId="0" fontId="0" fillId="0" borderId="0" xfId="0" applyAlignment="1"/>
    <xf numFmtId="0" fontId="0" fillId="0" borderId="20" xfId="0" applyBorder="1">
      <alignment horizontal="center" vertical="center"/>
    </xf>
    <xf numFmtId="0" fontId="2" fillId="3" borderId="15" xfId="2" applyBorder="1" applyAlignment="1">
      <alignment horizontal="center"/>
    </xf>
    <xf numFmtId="0" fontId="4" fillId="5" borderId="15" xfId="4" applyBorder="1" applyAlignment="1">
      <alignment horizontal="center"/>
    </xf>
    <xf numFmtId="0" fontId="7" fillId="9" borderId="1" xfId="5"/>
    <xf numFmtId="0" fontId="7" fillId="9" borderId="1" xfId="5" applyAlignment="1">
      <alignment horizontal="left"/>
    </xf>
    <xf numFmtId="0" fontId="0" fillId="0" borderId="21" xfId="0" applyBorder="1">
      <alignment horizontal="center" vertical="center"/>
    </xf>
    <xf numFmtId="0" fontId="3" fillId="4" borderId="21" xfId="3" applyBorder="1"/>
    <xf numFmtId="0" fontId="7" fillId="9" borderId="22" xfId="5" applyBorder="1"/>
    <xf numFmtId="0" fontId="1" fillId="2" borderId="21" xfId="1" applyBorder="1"/>
    <xf numFmtId="0" fontId="6" fillId="0" borderId="20" xfId="0" applyFont="1" applyBorder="1" applyAlignment="1">
      <alignment horizontal="center" vertical="center"/>
    </xf>
    <xf numFmtId="0" fontId="11" fillId="4" borderId="15" xfId="3" applyFont="1" applyBorder="1" applyAlignment="1">
      <alignment horizontal="center" vertical="center" wrapText="1"/>
    </xf>
    <xf numFmtId="0" fontId="10" fillId="9" borderId="23" xfId="5" applyFont="1" applyBorder="1" applyAlignment="1">
      <alignment horizontal="center" vertical="center" wrapText="1"/>
    </xf>
    <xf numFmtId="0" fontId="4" fillId="5" borderId="23" xfId="4" applyBorder="1" applyAlignment="1">
      <alignment horizontal="center" vertical="center" wrapText="1"/>
    </xf>
    <xf numFmtId="0" fontId="4" fillId="5" borderId="24" xfId="4" applyBorder="1" applyAlignment="1">
      <alignment horizontal="center" vertical="center" wrapText="1"/>
    </xf>
    <xf numFmtId="0" fontId="9" fillId="2" borderId="15" xfId="1" applyFont="1" applyBorder="1" applyAlignment="1">
      <alignment horizontal="center" vertical="center" wrapText="1"/>
    </xf>
    <xf numFmtId="0" fontId="0" fillId="0" borderId="0" xfId="0" applyBorder="1">
      <alignment horizontal="center" vertical="center"/>
    </xf>
    <xf numFmtId="0" fontId="14" fillId="0" borderId="0" xfId="0" applyFont="1" applyAlignment="1">
      <alignment horizontal="right"/>
    </xf>
    <xf numFmtId="0" fontId="6" fillId="0" borderId="0" xfId="0" applyFont="1" applyBorder="1">
      <alignment horizontal="center" vertical="center"/>
    </xf>
    <xf numFmtId="0" fontId="6" fillId="0" borderId="19" xfId="0" applyFont="1" applyFill="1" applyBorder="1" applyAlignment="1">
      <alignment horizontal="center"/>
    </xf>
    <xf numFmtId="0" fontId="15" fillId="0" borderId="0" xfId="0" applyFont="1">
      <alignment horizontal="center" vertical="center"/>
    </xf>
    <xf numFmtId="0" fontId="15" fillId="0" borderId="0" xfId="0" applyFont="1" applyAlignment="1">
      <alignment horizontal="center"/>
    </xf>
    <xf numFmtId="0" fontId="16" fillId="0" borderId="0" xfId="0" applyFont="1" applyAlignment="1">
      <alignment horizontal="center"/>
    </xf>
    <xf numFmtId="0" fontId="15" fillId="0" borderId="0" xfId="0" applyFont="1" applyBorder="1" applyAlignment="1">
      <alignment horizontal="center"/>
    </xf>
    <xf numFmtId="0" fontId="15" fillId="0" borderId="2" xfId="0" applyFont="1" applyBorder="1" applyAlignment="1">
      <alignment horizontal="center" vertical="center"/>
    </xf>
    <xf numFmtId="0" fontId="6" fillId="0" borderId="0" xfId="0" applyFont="1">
      <alignment horizontal="center" vertical="center"/>
    </xf>
    <xf numFmtId="0" fontId="19" fillId="12" borderId="0" xfId="0" applyFont="1" applyFill="1">
      <alignment horizontal="center" vertical="center"/>
    </xf>
    <xf numFmtId="0" fontId="0" fillId="12" borderId="0" xfId="0" applyFill="1">
      <alignment horizontal="center" vertical="center"/>
    </xf>
    <xf numFmtId="0" fontId="0" fillId="0" borderId="0" xfId="0" applyFont="1">
      <alignment horizontal="center" vertical="center"/>
    </xf>
    <xf numFmtId="0" fontId="0" fillId="0" borderId="0" xfId="0" applyAlignment="1">
      <alignment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22" fillId="0" borderId="0" xfId="7"/>
    <xf numFmtId="0" fontId="0" fillId="0" borderId="0" xfId="0">
      <alignment horizontal="center" vertical="center"/>
    </xf>
    <xf numFmtId="0" fontId="0" fillId="0" borderId="0" xfId="0" applyAlignment="1" applyProtection="1">
      <alignment horizontal="center" vertical="center"/>
      <protection hidden="1"/>
    </xf>
    <xf numFmtId="0" fontId="0" fillId="0" borderId="0" xfId="0" applyProtection="1">
      <alignment horizontal="center" vertical="center"/>
      <protection hidden="1"/>
    </xf>
    <xf numFmtId="0" fontId="0" fillId="0" borderId="0" xfId="0">
      <alignment horizontal="center" vertical="center"/>
    </xf>
    <xf numFmtId="0" fontId="26" fillId="0" borderId="0" xfId="0" applyFont="1">
      <alignment horizontal="center" vertical="center"/>
    </xf>
    <xf numFmtId="0" fontId="0" fillId="0" borderId="0" xfId="0" applyFill="1" applyBorder="1">
      <alignment horizontal="center" vertical="center"/>
    </xf>
    <xf numFmtId="0" fontId="0" fillId="0" borderId="0" xfId="0">
      <alignment horizontal="center" vertical="center"/>
    </xf>
    <xf numFmtId="0" fontId="19" fillId="0" borderId="0" xfId="0" applyFont="1">
      <alignment horizontal="center" vertical="center"/>
    </xf>
    <xf numFmtId="0" fontId="0" fillId="0" borderId="0" xfId="0">
      <alignment horizontal="center" vertical="center"/>
    </xf>
    <xf numFmtId="0" fontId="0" fillId="0" borderId="0" xfId="0">
      <alignment horizontal="center" vertical="center"/>
    </xf>
    <xf numFmtId="0" fontId="31" fillId="0" borderId="0" xfId="0" applyFont="1">
      <alignment horizontal="center" vertical="center"/>
    </xf>
    <xf numFmtId="0" fontId="0" fillId="0" borderId="0" xfId="0">
      <alignment horizontal="center" vertical="center"/>
    </xf>
    <xf numFmtId="0" fontId="0" fillId="0" borderId="0" xfId="0">
      <alignment horizontal="center" vertical="center"/>
    </xf>
    <xf numFmtId="0" fontId="0" fillId="0" borderId="0" xfId="0">
      <alignment horizontal="center" vertical="center"/>
    </xf>
    <xf numFmtId="0" fontId="0" fillId="0" borderId="0" xfId="0">
      <alignment horizontal="center" vertical="center"/>
    </xf>
    <xf numFmtId="0" fontId="0" fillId="0" borderId="0" xfId="0" quotePrefix="1">
      <alignment horizontal="center" vertical="center"/>
    </xf>
    <xf numFmtId="0" fontId="6" fillId="0" borderId="36" xfId="0" applyFont="1" applyBorder="1">
      <alignment horizontal="center" vertical="center"/>
    </xf>
    <xf numFmtId="0" fontId="0" fillId="0" borderId="35" xfId="0" applyBorder="1">
      <alignment horizontal="center" vertical="center"/>
    </xf>
    <xf numFmtId="0" fontId="0" fillId="0" borderId="35" xfId="0" applyBorder="1" applyAlignment="1"/>
    <xf numFmtId="0" fontId="0" fillId="0" borderId="21" xfId="0" applyBorder="1" applyAlignment="1"/>
    <xf numFmtId="0" fontId="0" fillId="0" borderId="35" xfId="0" applyBorder="1" applyAlignment="1">
      <alignment wrapText="1"/>
    </xf>
    <xf numFmtId="0" fontId="6" fillId="0" borderId="40" xfId="0" applyFont="1" applyBorder="1">
      <alignment horizontal="center" vertical="center"/>
    </xf>
    <xf numFmtId="0" fontId="6" fillId="0" borderId="47" xfId="0" applyFont="1" applyBorder="1">
      <alignment horizontal="center" vertical="center"/>
    </xf>
    <xf numFmtId="0" fontId="0" fillId="0" borderId="44" xfId="0" applyBorder="1">
      <alignment horizontal="center" vertical="center"/>
    </xf>
    <xf numFmtId="0" fontId="0" fillId="0" borderId="0" xfId="0">
      <alignment horizontal="center" vertical="center"/>
    </xf>
    <xf numFmtId="0" fontId="22" fillId="0" borderId="36" xfId="7" applyBorder="1"/>
    <xf numFmtId="49" fontId="26" fillId="13" borderId="43" xfId="8" applyBorder="1" applyAlignment="1">
      <alignment vertical="top" wrapText="1"/>
    </xf>
    <xf numFmtId="0" fontId="15" fillId="0" borderId="2" xfId="0" applyFont="1" applyBorder="1" applyAlignment="1" applyProtection="1">
      <alignment horizontal="center" vertical="center"/>
    </xf>
    <xf numFmtId="0" fontId="0" fillId="0" borderId="0" xfId="0">
      <alignment horizontal="center" vertical="center"/>
    </xf>
    <xf numFmtId="49" fontId="0" fillId="0" borderId="0" xfId="0" applyNumberFormat="1">
      <alignment horizontal="center" vertical="center"/>
    </xf>
    <xf numFmtId="0" fontId="0" fillId="0" borderId="0" xfId="0" applyFill="1" applyBorder="1" applyAlignment="1">
      <alignment horizontal="center"/>
    </xf>
    <xf numFmtId="0" fontId="0" fillId="0" borderId="0" xfId="0" applyAlignment="1">
      <alignment wrapText="1"/>
    </xf>
    <xf numFmtId="0" fontId="0" fillId="0" borderId="0" xfId="0" applyAlignment="1">
      <alignment horizontal="center" wrapText="1"/>
    </xf>
    <xf numFmtId="0" fontId="6" fillId="0" borderId="0" xfId="0" applyFont="1" applyAlignment="1">
      <alignment vertical="top"/>
    </xf>
    <xf numFmtId="0" fontId="6" fillId="0" borderId="0" xfId="0" applyFont="1" applyBorder="1" applyAlignment="1">
      <alignment horizontal="center"/>
    </xf>
    <xf numFmtId="0" fontId="0" fillId="0" borderId="0" xfId="0">
      <alignment horizontal="center" vertical="center"/>
    </xf>
    <xf numFmtId="0" fontId="16" fillId="0" borderId="0" xfId="0" applyFont="1" applyBorder="1" applyAlignment="1">
      <alignment horizontal="center"/>
    </xf>
    <xf numFmtId="0" fontId="39" fillId="0" borderId="0" xfId="0" applyFont="1" applyBorder="1">
      <alignment horizontal="center" vertical="center"/>
    </xf>
    <xf numFmtId="0" fontId="6" fillId="0" borderId="2" xfId="0" applyFont="1" applyBorder="1">
      <alignment horizontal="center" vertical="center"/>
    </xf>
    <xf numFmtId="0" fontId="0" fillId="0" borderId="0" xfId="0" applyBorder="1" applyAlignment="1"/>
    <xf numFmtId="0" fontId="40" fillId="0" borderId="0" xfId="0" applyFont="1" applyFill="1" applyBorder="1">
      <alignment horizontal="center" vertical="center"/>
    </xf>
    <xf numFmtId="0" fontId="40" fillId="0" borderId="0" xfId="0" applyFont="1">
      <alignment horizontal="center" vertical="center"/>
    </xf>
    <xf numFmtId="0" fontId="0" fillId="0" borderId="0" xfId="0" applyAlignment="1">
      <alignment horizontal="left" vertical="center"/>
    </xf>
    <xf numFmtId="0" fontId="0" fillId="0" borderId="35" xfId="0" applyBorder="1" applyAlignment="1">
      <alignment horizontal="left" vertical="center"/>
    </xf>
    <xf numFmtId="0" fontId="0" fillId="0" borderId="21" xfId="0" applyBorder="1" applyAlignment="1">
      <alignment horizontal="left" vertical="center"/>
    </xf>
    <xf numFmtId="0" fontId="22" fillId="0" borderId="0" xfId="7" applyAlignment="1">
      <alignment horizontal="left"/>
    </xf>
    <xf numFmtId="0" fontId="0" fillId="7" borderId="6" xfId="0" applyFill="1" applyBorder="1" applyAlignment="1">
      <alignment horizontal="center" vertical="center"/>
    </xf>
    <xf numFmtId="0" fontId="0" fillId="6" borderId="11" xfId="0" applyFill="1" applyBorder="1" applyAlignment="1">
      <alignment horizontal="center" vertical="center"/>
    </xf>
    <xf numFmtId="0" fontId="5" fillId="0" borderId="0" xfId="0" applyFont="1" applyAlignment="1">
      <alignment horizontal="left" vertical="center"/>
    </xf>
    <xf numFmtId="0" fontId="16" fillId="18" borderId="19" xfId="0" applyFont="1" applyFill="1" applyBorder="1" applyAlignment="1">
      <alignment horizontal="center" vertical="center"/>
    </xf>
    <xf numFmtId="0" fontId="16" fillId="14" borderId="4" xfId="0" applyFont="1" applyFill="1" applyBorder="1" applyAlignment="1">
      <alignment horizontal="center" vertical="center"/>
    </xf>
    <xf numFmtId="0" fontId="16" fillId="14" borderId="5" xfId="0" applyFont="1" applyFill="1" applyBorder="1" applyAlignment="1">
      <alignment horizontal="center" vertical="center"/>
    </xf>
    <xf numFmtId="0" fontId="16" fillId="14" borderId="6" xfId="0" applyFont="1" applyFill="1" applyBorder="1" applyAlignment="1">
      <alignment horizontal="center" vertical="center" wrapText="1"/>
    </xf>
    <xf numFmtId="0" fontId="0" fillId="8" borderId="0" xfId="0" applyFill="1" applyBorder="1" applyAlignment="1">
      <alignment horizontal="left" vertical="center"/>
    </xf>
    <xf numFmtId="0" fontId="0" fillId="6" borderId="10" xfId="0" applyFill="1" applyBorder="1" applyAlignment="1">
      <alignment horizontal="left" vertical="center"/>
    </xf>
    <xf numFmtId="0" fontId="4" fillId="5" borderId="24" xfId="4" applyBorder="1" applyAlignment="1">
      <alignment horizontal="center"/>
    </xf>
    <xf numFmtId="0" fontId="0" fillId="0" borderId="8" xfId="0" applyFill="1" applyBorder="1" applyAlignment="1">
      <alignment horizontal="center"/>
    </xf>
    <xf numFmtId="49" fontId="0" fillId="0" borderId="8" xfId="0" applyNumberFormat="1" applyFill="1" applyBorder="1" applyAlignment="1">
      <alignment horizontal="center"/>
    </xf>
    <xf numFmtId="0" fontId="0" fillId="0" borderId="10" xfId="0" applyFill="1" applyBorder="1" applyAlignment="1">
      <alignment horizontal="center"/>
    </xf>
    <xf numFmtId="49" fontId="0" fillId="0" borderId="11" xfId="0" applyNumberFormat="1" applyFill="1" applyBorder="1" applyAlignment="1">
      <alignment horizontal="center"/>
    </xf>
    <xf numFmtId="0" fontId="0" fillId="0" borderId="5" xfId="0" applyFill="1" applyBorder="1" applyAlignment="1">
      <alignment horizontal="center"/>
    </xf>
    <xf numFmtId="0" fontId="0" fillId="0" borderId="6" xfId="0" applyFill="1" applyBorder="1" applyAlignment="1">
      <alignment horizontal="center"/>
    </xf>
    <xf numFmtId="0" fontId="0" fillId="0" borderId="0" xfId="0">
      <alignment horizontal="center" vertical="center"/>
    </xf>
    <xf numFmtId="0" fontId="41" fillId="0" borderId="0" xfId="0" applyFont="1" applyProtection="1">
      <alignment horizontal="center" vertical="center"/>
      <protection hidden="1"/>
    </xf>
    <xf numFmtId="0" fontId="19" fillId="0" borderId="0" xfId="0" applyFont="1" applyProtection="1">
      <alignment horizontal="center" vertical="center"/>
      <protection hidden="1"/>
    </xf>
    <xf numFmtId="1" fontId="19" fillId="0" borderId="0" xfId="0" applyNumberFormat="1" applyFont="1" applyAlignment="1" applyProtection="1">
      <alignment horizontal="center"/>
      <protection hidden="1"/>
    </xf>
    <xf numFmtId="0" fontId="19" fillId="0" borderId="0" xfId="0" applyFont="1" applyAlignment="1" applyProtection="1">
      <alignment horizontal="center" vertical="center"/>
      <protection hidden="1"/>
    </xf>
    <xf numFmtId="0" fontId="38" fillId="0" borderId="0" xfId="0" applyFont="1" applyProtection="1">
      <alignment horizontal="center" vertical="center"/>
      <protection hidden="1"/>
    </xf>
    <xf numFmtId="0" fontId="38" fillId="0" borderId="0" xfId="0" applyFont="1" applyBorder="1" applyAlignment="1" applyProtection="1">
      <alignment vertical="center"/>
      <protection hidden="1"/>
    </xf>
    <xf numFmtId="0" fontId="0" fillId="0" borderId="11" xfId="0" applyFont="1" applyBorder="1" applyAlignment="1">
      <alignment horizontal="center"/>
    </xf>
    <xf numFmtId="0" fontId="42" fillId="0" borderId="9" xfId="0" applyFont="1" applyBorder="1">
      <alignment horizontal="center" vertical="center"/>
    </xf>
    <xf numFmtId="0" fontId="42" fillId="0" borderId="10" xfId="0" applyFont="1" applyBorder="1" applyAlignment="1">
      <alignment horizontal="center"/>
    </xf>
    <xf numFmtId="0" fontId="42" fillId="0" borderId="11" xfId="0" applyFont="1" applyBorder="1" applyAlignment="1">
      <alignment horizontal="center"/>
    </xf>
    <xf numFmtId="0" fontId="42" fillId="0" borderId="0" xfId="0" applyFont="1" applyBorder="1" applyAlignment="1">
      <alignment horizontal="center"/>
    </xf>
    <xf numFmtId="0" fontId="42" fillId="0" borderId="7" xfId="0" applyFont="1" applyBorder="1">
      <alignment horizontal="center" vertical="center"/>
    </xf>
    <xf numFmtId="0" fontId="42" fillId="0" borderId="8" xfId="0" applyFont="1" applyBorder="1" applyAlignment="1">
      <alignment horizontal="center"/>
    </xf>
    <xf numFmtId="0" fontId="38" fillId="23" borderId="38" xfId="0" applyFont="1" applyFill="1" applyBorder="1" applyAlignment="1">
      <alignment horizontal="center"/>
    </xf>
    <xf numFmtId="0" fontId="6" fillId="0" borderId="0" xfId="0" applyFont="1" applyFill="1" applyBorder="1" applyAlignment="1">
      <alignment horizontal="center"/>
    </xf>
    <xf numFmtId="0" fontId="6" fillId="0" borderId="57" xfId="0" applyFont="1" applyFill="1" applyBorder="1" applyAlignment="1">
      <alignment horizontal="center"/>
    </xf>
    <xf numFmtId="0" fontId="38" fillId="23" borderId="45" xfId="0" applyFont="1" applyFill="1" applyBorder="1">
      <alignment horizontal="center" vertical="center"/>
    </xf>
    <xf numFmtId="0" fontId="6" fillId="0" borderId="38" xfId="0" applyFont="1" applyBorder="1" applyAlignment="1">
      <alignment horizontal="center"/>
    </xf>
    <xf numFmtId="0" fontId="6" fillId="25" borderId="17" xfId="0" applyFont="1" applyFill="1" applyBorder="1" applyAlignment="1">
      <alignment vertical="center"/>
    </xf>
    <xf numFmtId="0" fontId="6" fillId="25" borderId="28" xfId="0" applyFont="1" applyFill="1" applyBorder="1" applyAlignment="1">
      <alignment horizontal="center" vertical="center"/>
    </xf>
    <xf numFmtId="0" fontId="6" fillId="0" borderId="0" xfId="0" applyFont="1" applyFill="1" applyBorder="1" applyAlignment="1"/>
    <xf numFmtId="0" fontId="6" fillId="24" borderId="17" xfId="0" applyFont="1" applyFill="1" applyBorder="1" applyAlignment="1">
      <alignment vertical="center"/>
    </xf>
    <xf numFmtId="0" fontId="6" fillId="24" borderId="28" xfId="0" applyFont="1" applyFill="1" applyBorder="1" applyAlignment="1">
      <alignment horizontal="center" vertical="center"/>
    </xf>
    <xf numFmtId="0" fontId="6" fillId="0" borderId="32" xfId="0" applyFont="1" applyFill="1" applyBorder="1" applyAlignment="1"/>
    <xf numFmtId="0" fontId="6" fillId="0" borderId="41" xfId="0" applyFont="1" applyFill="1" applyBorder="1" applyAlignment="1">
      <alignment horizontal="center"/>
    </xf>
    <xf numFmtId="0" fontId="6" fillId="0" borderId="34" xfId="0" applyFont="1" applyFill="1" applyBorder="1" applyAlignment="1"/>
    <xf numFmtId="0" fontId="6" fillId="0" borderId="59" xfId="0" applyFont="1" applyFill="1" applyBorder="1" applyAlignment="1">
      <alignment horizontal="center"/>
    </xf>
    <xf numFmtId="0" fontId="6" fillId="0" borderId="39" xfId="0" applyFont="1" applyFill="1" applyBorder="1" applyAlignment="1"/>
    <xf numFmtId="0" fontId="6" fillId="0" borderId="42" xfId="0" applyFont="1" applyFill="1" applyBorder="1" applyAlignment="1">
      <alignment horizontal="center"/>
    </xf>
    <xf numFmtId="0" fontId="6" fillId="0" borderId="46" xfId="0" applyFont="1" applyFill="1" applyBorder="1" applyAlignment="1"/>
    <xf numFmtId="0" fontId="6" fillId="0" borderId="55" xfId="0" applyFont="1" applyFill="1" applyBorder="1" applyAlignment="1">
      <alignment horizontal="center"/>
    </xf>
    <xf numFmtId="0" fontId="6" fillId="0" borderId="58" xfId="0" applyFont="1" applyFill="1" applyBorder="1" applyAlignment="1"/>
    <xf numFmtId="0" fontId="6" fillId="0" borderId="52" xfId="0" applyFont="1" applyFill="1" applyBorder="1" applyAlignment="1"/>
    <xf numFmtId="0" fontId="6" fillId="0" borderId="54" xfId="0" applyFont="1" applyFill="1" applyBorder="1" applyAlignment="1">
      <alignment horizontal="center"/>
    </xf>
    <xf numFmtId="0" fontId="6" fillId="0" borderId="45" xfId="0" applyFont="1" applyBorder="1">
      <alignment horizontal="center" vertical="center"/>
    </xf>
    <xf numFmtId="0" fontId="38" fillId="0" borderId="38" xfId="0" applyFont="1" applyBorder="1" applyAlignment="1">
      <alignment horizontal="center"/>
    </xf>
    <xf numFmtId="0" fontId="0" fillId="0" borderId="0" xfId="0">
      <alignment horizontal="center" vertical="center"/>
    </xf>
    <xf numFmtId="0" fontId="16" fillId="14" borderId="19" xfId="0" applyFont="1" applyFill="1" applyBorder="1" applyAlignment="1">
      <alignment horizontal="center" vertical="center" wrapText="1"/>
    </xf>
    <xf numFmtId="0" fontId="0" fillId="0" borderId="35" xfId="0" applyFont="1" applyBorder="1" applyAlignment="1">
      <alignment horizontal="center"/>
    </xf>
    <xf numFmtId="0" fontId="0" fillId="0" borderId="21" xfId="0" applyFont="1" applyFill="1" applyBorder="1" applyAlignment="1">
      <alignment horizontal="center"/>
    </xf>
    <xf numFmtId="0" fontId="6" fillId="0" borderId="2" xfId="0" applyFont="1" applyBorder="1" applyAlignment="1">
      <alignment horizontal="center"/>
    </xf>
    <xf numFmtId="0" fontId="0" fillId="0" borderId="36" xfId="0" applyBorder="1">
      <alignment horizontal="center" vertical="center"/>
    </xf>
    <xf numFmtId="0" fontId="16" fillId="18" borderId="17" xfId="0" applyFont="1" applyFill="1" applyBorder="1" applyAlignment="1">
      <alignment horizontal="center" vertical="center"/>
    </xf>
    <xf numFmtId="0" fontId="16" fillId="14" borderId="17" xfId="0" applyFont="1" applyFill="1" applyBorder="1" applyAlignment="1">
      <alignment horizontal="center" vertical="center"/>
    </xf>
    <xf numFmtId="0" fontId="16" fillId="14" borderId="18" xfId="0" applyFont="1" applyFill="1" applyBorder="1" applyAlignment="1">
      <alignment horizontal="center" vertical="center"/>
    </xf>
    <xf numFmtId="0" fontId="0" fillId="0" borderId="0" xfId="0">
      <alignment horizontal="center" vertical="center"/>
    </xf>
    <xf numFmtId="0" fontId="15" fillId="16" borderId="2" xfId="6" applyFont="1" applyFill="1" applyBorder="1" applyAlignment="1" applyProtection="1">
      <alignment horizontal="center" vertical="center"/>
    </xf>
    <xf numFmtId="0" fontId="18" fillId="16" borderId="2" xfId="6" applyFont="1" applyFill="1" applyBorder="1" applyAlignment="1" applyProtection="1">
      <alignment horizontal="center" vertical="center"/>
    </xf>
    <xf numFmtId="0" fontId="18" fillId="16" borderId="2" xfId="5" quotePrefix="1" applyFont="1" applyFill="1" applyBorder="1" applyAlignment="1" applyProtection="1">
      <alignment horizontal="center" vertical="center"/>
    </xf>
    <xf numFmtId="0" fontId="45" fillId="0" borderId="51" xfId="0" applyFont="1" applyFill="1" applyBorder="1" applyAlignment="1">
      <alignment horizontal="center"/>
    </xf>
    <xf numFmtId="0" fontId="46" fillId="23" borderId="51" xfId="0" applyFont="1" applyFill="1" applyBorder="1" applyAlignment="1">
      <alignment horizontal="center"/>
    </xf>
    <xf numFmtId="0" fontId="0" fillId="6" borderId="0" xfId="0" applyFill="1">
      <alignment horizontal="center" vertical="center"/>
    </xf>
    <xf numFmtId="0" fontId="15" fillId="0" borderId="2" xfId="0" applyFont="1" applyBorder="1" applyAlignment="1">
      <alignment horizontal="center" vertical="center" wrapText="1"/>
    </xf>
    <xf numFmtId="0" fontId="16" fillId="11" borderId="0" xfId="0" applyFont="1" applyFill="1" applyBorder="1" applyAlignment="1">
      <alignment horizontal="center" vertical="center"/>
    </xf>
    <xf numFmtId="0" fontId="16" fillId="11" borderId="8" xfId="0" applyFont="1" applyFill="1" applyBorder="1" applyAlignment="1">
      <alignment horizontal="center" vertical="center"/>
    </xf>
    <xf numFmtId="0" fontId="16" fillId="18" borderId="62" xfId="0" applyFont="1" applyFill="1" applyBorder="1" applyAlignment="1">
      <alignment horizontal="center"/>
    </xf>
    <xf numFmtId="0" fontId="16" fillId="18" borderId="63" xfId="0" applyFont="1" applyFill="1" applyBorder="1" applyAlignment="1">
      <alignment horizontal="center"/>
    </xf>
    <xf numFmtId="0" fontId="16" fillId="18" borderId="63" xfId="0" applyFont="1" applyFill="1" applyBorder="1" applyAlignment="1">
      <alignment horizontal="center" vertical="center"/>
    </xf>
    <xf numFmtId="0" fontId="16" fillId="18" borderId="64" xfId="0" applyFont="1" applyFill="1" applyBorder="1" applyAlignment="1">
      <alignment horizontal="center" vertical="center"/>
    </xf>
    <xf numFmtId="0" fontId="16" fillId="7" borderId="7" xfId="0" applyFont="1" applyFill="1" applyBorder="1" applyAlignment="1">
      <alignment horizontal="center"/>
    </xf>
    <xf numFmtId="0" fontId="16" fillId="7" borderId="0" xfId="0" applyFont="1" applyFill="1" applyBorder="1" applyAlignment="1">
      <alignment horizontal="center"/>
    </xf>
    <xf numFmtId="0" fontId="16" fillId="7" borderId="56" xfId="0" applyFont="1" applyFill="1" applyBorder="1" applyAlignment="1">
      <alignment horizontal="center" vertical="center"/>
    </xf>
    <xf numFmtId="0" fontId="16" fillId="7" borderId="8" xfId="0" applyFont="1" applyFill="1" applyBorder="1" applyAlignment="1">
      <alignment horizontal="center" vertical="center"/>
    </xf>
    <xf numFmtId="0" fontId="16" fillId="11" borderId="7" xfId="0" applyFont="1" applyFill="1" applyBorder="1" applyAlignment="1">
      <alignment horizontal="center" vertical="center"/>
    </xf>
    <xf numFmtId="0" fontId="15" fillId="10" borderId="2" xfId="6" applyFont="1" applyBorder="1" applyAlignment="1" applyProtection="1">
      <alignment horizontal="center" vertical="center" wrapText="1"/>
      <protection locked="0"/>
    </xf>
    <xf numFmtId="0" fontId="18" fillId="10" borderId="2" xfId="6" applyFont="1" applyBorder="1" applyAlignment="1" applyProtection="1">
      <alignment horizontal="center" vertical="center" wrapText="1"/>
      <protection locked="0"/>
    </xf>
    <xf numFmtId="0" fontId="15" fillId="10" borderId="2" xfId="6" applyFont="1" applyBorder="1" applyAlignment="1" applyProtection="1">
      <alignment horizontal="center" vertical="center"/>
      <protection locked="0"/>
    </xf>
    <xf numFmtId="0" fontId="18" fillId="10" borderId="2" xfId="6" applyFont="1" applyBorder="1" applyAlignment="1" applyProtection="1">
      <alignment horizontal="center" vertical="center"/>
      <protection locked="0"/>
    </xf>
    <xf numFmtId="2" fontId="15" fillId="10" borderId="2" xfId="6" applyNumberFormat="1" applyFont="1" applyBorder="1" applyAlignment="1" applyProtection="1">
      <alignment horizontal="center" vertical="center"/>
      <protection locked="0"/>
    </xf>
    <xf numFmtId="2" fontId="15" fillId="16" borderId="2" xfId="6" applyNumberFormat="1" applyFont="1" applyFill="1" applyBorder="1" applyAlignment="1" applyProtection="1">
      <alignment horizontal="center" vertical="center"/>
    </xf>
    <xf numFmtId="0" fontId="26" fillId="13" borderId="2" xfId="8" applyNumberFormat="1" applyBorder="1" applyAlignment="1">
      <alignment vertical="top" wrapText="1"/>
    </xf>
    <xf numFmtId="164" fontId="15" fillId="10" borderId="2" xfId="6" applyNumberFormat="1" applyFont="1" applyBorder="1" applyAlignment="1" applyProtection="1">
      <alignment horizontal="center" vertical="center"/>
      <protection locked="0"/>
    </xf>
    <xf numFmtId="164" fontId="15" fillId="16" borderId="2" xfId="6" applyNumberFormat="1" applyFont="1" applyFill="1" applyBorder="1" applyAlignment="1" applyProtection="1">
      <alignment horizontal="center" vertical="center"/>
    </xf>
    <xf numFmtId="164" fontId="18" fillId="10" borderId="2" xfId="6" applyNumberFormat="1" applyFont="1" applyBorder="1" applyAlignment="1" applyProtection="1">
      <alignment horizontal="center" vertical="center"/>
      <protection locked="0"/>
    </xf>
    <xf numFmtId="164" fontId="18" fillId="16" borderId="2" xfId="6" applyNumberFormat="1" applyFont="1" applyFill="1" applyBorder="1" applyAlignment="1" applyProtection="1">
      <alignment horizontal="center" vertical="center"/>
    </xf>
    <xf numFmtId="0" fontId="18" fillId="10" borderId="2" xfId="6" applyFont="1" applyBorder="1" applyAlignment="1" applyProtection="1">
      <alignment horizontal="left" vertical="center" wrapText="1"/>
      <protection locked="0"/>
    </xf>
    <xf numFmtId="0" fontId="18" fillId="10" borderId="2" xfId="6" quotePrefix="1" applyFont="1" applyBorder="1" applyAlignment="1" applyProtection="1">
      <alignment horizontal="center" vertical="center"/>
      <protection locked="0"/>
    </xf>
    <xf numFmtId="49" fontId="26" fillId="13" borderId="65" xfId="8" applyBorder="1" applyAlignment="1">
      <alignment vertical="top" wrapText="1"/>
    </xf>
    <xf numFmtId="0" fontId="16" fillId="22" borderId="5" xfId="0" applyFont="1" applyFill="1" applyBorder="1" applyAlignment="1">
      <alignment horizontal="center" vertical="center" wrapText="1"/>
    </xf>
    <xf numFmtId="0" fontId="15" fillId="0" borderId="21" xfId="0" applyFont="1" applyBorder="1" applyAlignment="1">
      <alignment horizontal="center" vertical="center" wrapText="1"/>
    </xf>
    <xf numFmtId="0" fontId="16" fillId="15" borderId="66" xfId="0" applyFont="1" applyFill="1" applyBorder="1" applyAlignment="1">
      <alignment horizontal="center" vertical="center"/>
    </xf>
    <xf numFmtId="0" fontId="16" fillId="15" borderId="13" xfId="0" applyFont="1" applyFill="1" applyBorder="1" applyAlignment="1">
      <alignment horizontal="center" vertical="center"/>
    </xf>
    <xf numFmtId="0" fontId="15" fillId="10" borderId="21" xfId="6" applyFont="1" applyBorder="1" applyAlignment="1" applyProtection="1">
      <alignment horizontal="center" vertical="center" wrapText="1"/>
      <protection locked="0"/>
    </xf>
    <xf numFmtId="0" fontId="16" fillId="14" borderId="18" xfId="0" applyFont="1" applyFill="1" applyBorder="1" applyAlignment="1">
      <alignment horizontal="center" vertical="center" wrapText="1"/>
    </xf>
    <xf numFmtId="0" fontId="18" fillId="10" borderId="21" xfId="6" applyFont="1" applyBorder="1" applyAlignment="1" applyProtection="1">
      <alignment horizontal="center" vertical="center" wrapText="1"/>
      <protection locked="0"/>
    </xf>
    <xf numFmtId="0" fontId="16" fillId="18" borderId="18" xfId="0" applyFont="1" applyFill="1" applyBorder="1" applyAlignment="1">
      <alignment horizontal="center" vertical="center"/>
    </xf>
    <xf numFmtId="0" fontId="19" fillId="0" borderId="0" xfId="0" applyFont="1" applyBorder="1" applyAlignment="1" applyProtection="1">
      <alignment vertical="center"/>
      <protection hidden="1"/>
    </xf>
    <xf numFmtId="0" fontId="6" fillId="0" borderId="5" xfId="0" applyFont="1" applyFill="1" applyBorder="1" applyAlignment="1">
      <alignment horizontal="center"/>
    </xf>
    <xf numFmtId="0" fontId="0" fillId="0" borderId="0" xfId="0" applyFont="1" applyBorder="1" applyAlignment="1">
      <alignment horizontal="center"/>
    </xf>
    <xf numFmtId="0" fontId="22" fillId="0" borderId="2" xfId="7" applyBorder="1" applyAlignment="1">
      <alignment horizontal="center" vertical="center"/>
    </xf>
    <xf numFmtId="0" fontId="6" fillId="0" borderId="40" xfId="0" applyFont="1" applyBorder="1" applyAlignment="1"/>
    <xf numFmtId="0" fontId="6" fillId="0" borderId="44" xfId="0" applyFont="1" applyBorder="1">
      <alignment horizontal="center" vertical="center"/>
    </xf>
    <xf numFmtId="0" fontId="0" fillId="6" borderId="0" xfId="0" applyFont="1" applyFill="1">
      <alignment horizontal="center" vertical="center"/>
    </xf>
    <xf numFmtId="0" fontId="0" fillId="6" borderId="0" xfId="0" applyFill="1" applyAlignment="1">
      <alignment horizontal="left" vertical="center"/>
    </xf>
    <xf numFmtId="0" fontId="0" fillId="11" borderId="0" xfId="0" applyFill="1">
      <alignment horizontal="center" vertical="center"/>
    </xf>
    <xf numFmtId="0" fontId="0" fillId="11" borderId="0" xfId="0" applyFill="1" applyAlignment="1">
      <alignment horizontal="left" vertical="center"/>
    </xf>
    <xf numFmtId="0" fontId="5" fillId="6" borderId="0" xfId="0" applyFont="1" applyFill="1">
      <alignment horizontal="center" vertical="center"/>
    </xf>
    <xf numFmtId="0" fontId="5" fillId="11" borderId="0" xfId="0" applyFont="1" applyFill="1">
      <alignment horizontal="center" vertical="center"/>
    </xf>
    <xf numFmtId="0" fontId="0" fillId="6" borderId="0" xfId="0" applyFill="1" applyAlignment="1">
      <alignment horizontal="right"/>
    </xf>
    <xf numFmtId="0" fontId="0" fillId="6" borderId="0" xfId="0" applyFill="1" applyAlignment="1">
      <alignment horizontal="left"/>
    </xf>
    <xf numFmtId="0" fontId="0" fillId="6" borderId="0" xfId="0" applyFill="1" applyProtection="1">
      <alignment horizontal="center" vertical="center"/>
      <protection hidden="1"/>
    </xf>
    <xf numFmtId="0" fontId="0" fillId="11" borderId="0" xfId="0" applyFill="1" applyBorder="1" applyAlignment="1">
      <alignment horizontal="center"/>
    </xf>
    <xf numFmtId="0" fontId="5" fillId="11" borderId="0" xfId="0" applyFont="1" applyFill="1" applyAlignment="1"/>
    <xf numFmtId="0" fontId="15" fillId="10" borderId="67" xfId="6" applyFont="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0" fillId="7" borderId="5" xfId="0" applyFill="1" applyBorder="1" applyAlignment="1">
      <alignment horizontal="left"/>
    </xf>
    <xf numFmtId="0" fontId="14" fillId="6" borderId="0" xfId="0" applyFont="1" applyFill="1" applyAlignment="1" applyProtection="1">
      <alignment horizontal="left" vertical="center"/>
    </xf>
    <xf numFmtId="0" fontId="16" fillId="6" borderId="0" xfId="0" applyFont="1" applyFill="1" applyProtection="1">
      <alignment horizontal="center" vertical="center"/>
    </xf>
    <xf numFmtId="0" fontId="16" fillId="0" borderId="0" xfId="0" applyFont="1" applyProtection="1">
      <alignment horizontal="center" vertical="center"/>
    </xf>
    <xf numFmtId="0" fontId="0" fillId="6" borderId="0" xfId="0" applyFont="1" applyFill="1" applyAlignment="1" applyProtection="1">
      <alignment horizontal="right" vertical="center"/>
    </xf>
    <xf numFmtId="0" fontId="0" fillId="6" borderId="0" xfId="0" applyFont="1" applyFill="1" applyProtection="1">
      <alignment horizontal="center" vertical="center"/>
    </xf>
    <xf numFmtId="0" fontId="0" fillId="0" borderId="0" xfId="0" applyFont="1" applyProtection="1">
      <alignment horizontal="center" vertical="center"/>
    </xf>
    <xf numFmtId="0" fontId="0" fillId="0" borderId="0" xfId="0" applyProtection="1">
      <alignment horizontal="center" vertical="center"/>
    </xf>
    <xf numFmtId="0" fontId="5" fillId="6" borderId="0" xfId="0" applyFont="1" applyFill="1" applyAlignment="1" applyProtection="1">
      <alignment horizontal="right"/>
    </xf>
    <xf numFmtId="0" fontId="0" fillId="6" borderId="0" xfId="0" applyFont="1" applyFill="1" applyAlignment="1" applyProtection="1"/>
    <xf numFmtId="1" fontId="6" fillId="6" borderId="0" xfId="0" applyNumberFormat="1" applyFont="1" applyFill="1" applyAlignment="1" applyProtection="1">
      <alignment horizontal="right"/>
    </xf>
    <xf numFmtId="0" fontId="0" fillId="6" borderId="0" xfId="0" applyFont="1" applyFill="1" applyAlignment="1" applyProtection="1">
      <alignment horizontal="left" vertical="center"/>
    </xf>
    <xf numFmtId="0" fontId="6" fillId="6" borderId="0" xfId="0" applyFont="1" applyFill="1" applyAlignment="1" applyProtection="1">
      <alignment horizontal="right"/>
    </xf>
    <xf numFmtId="0" fontId="0" fillId="6" borderId="0" xfId="0" applyFill="1" applyProtection="1">
      <alignment horizontal="center" vertical="center"/>
    </xf>
    <xf numFmtId="0" fontId="6" fillId="6" borderId="30" xfId="0" applyFont="1" applyFill="1" applyBorder="1" applyAlignment="1" applyProtection="1">
      <alignment horizontal="right" vertical="center"/>
    </xf>
    <xf numFmtId="0" fontId="6" fillId="6" borderId="0" xfId="0" applyFont="1" applyFill="1" applyAlignment="1" applyProtection="1">
      <alignment horizontal="left"/>
    </xf>
    <xf numFmtId="0" fontId="0" fillId="6" borderId="30" xfId="0" applyFont="1" applyFill="1" applyBorder="1" applyAlignment="1" applyProtection="1">
      <alignment horizontal="right" vertical="center"/>
    </xf>
    <xf numFmtId="0" fontId="19" fillId="6" borderId="0" xfId="0" applyFont="1" applyFill="1" applyAlignment="1" applyProtection="1">
      <alignment horizontal="left" vertical="center"/>
    </xf>
    <xf numFmtId="0" fontId="19" fillId="6" borderId="0" xfId="0" applyFont="1" applyFill="1" applyBorder="1" applyAlignment="1" applyProtection="1">
      <alignment horizontal="left" vertical="center"/>
    </xf>
    <xf numFmtId="0" fontId="15" fillId="6" borderId="0" xfId="0" applyFont="1" applyFill="1" applyProtection="1">
      <alignment horizontal="center" vertical="center"/>
    </xf>
    <xf numFmtId="0" fontId="14" fillId="6" borderId="0" xfId="0" applyFont="1" applyFill="1" applyBorder="1" applyAlignment="1" applyProtection="1">
      <alignment horizontal="left" vertical="center"/>
    </xf>
    <xf numFmtId="0" fontId="6" fillId="6" borderId="0" xfId="0" applyFont="1" applyFill="1" applyAlignment="1" applyProtection="1">
      <alignment horizontal="left" vertical="center"/>
    </xf>
    <xf numFmtId="0" fontId="0" fillId="6" borderId="0" xfId="0" applyFill="1" applyAlignment="1" applyProtection="1">
      <alignment vertical="center"/>
    </xf>
    <xf numFmtId="0" fontId="0" fillId="6" borderId="0" xfId="0" applyFont="1" applyFill="1" applyAlignment="1" applyProtection="1">
      <alignment vertical="center"/>
    </xf>
    <xf numFmtId="0" fontId="0" fillId="6" borderId="0" xfId="0" applyFill="1" applyAlignment="1" applyProtection="1">
      <alignment horizontal="left" vertical="center"/>
    </xf>
    <xf numFmtId="0" fontId="0" fillId="6" borderId="0" xfId="0" applyFont="1" applyFill="1" applyBorder="1" applyAlignment="1" applyProtection="1">
      <alignment horizontal="right" vertical="center"/>
    </xf>
    <xf numFmtId="0" fontId="6" fillId="18" borderId="0" xfId="0" applyFont="1" applyFill="1" applyBorder="1" applyAlignment="1" applyProtection="1">
      <alignment horizontal="center" vertical="center"/>
    </xf>
    <xf numFmtId="0" fontId="6" fillId="18" borderId="60" xfId="0" applyFont="1" applyFill="1" applyBorder="1" applyAlignment="1" applyProtection="1">
      <alignment horizontal="center"/>
    </xf>
    <xf numFmtId="0" fontId="6" fillId="18" borderId="61" xfId="0" applyFont="1" applyFill="1" applyBorder="1" applyAlignment="1" applyProtection="1">
      <alignment horizontal="center"/>
    </xf>
    <xf numFmtId="0" fontId="6" fillId="18" borderId="10" xfId="0" applyFont="1" applyFill="1" applyBorder="1" applyAlignment="1" applyProtection="1">
      <alignment horizontal="center" vertical="center"/>
    </xf>
    <xf numFmtId="0" fontId="6" fillId="17" borderId="60" xfId="0" applyFont="1" applyFill="1" applyBorder="1" applyAlignment="1" applyProtection="1">
      <alignment horizontal="center"/>
    </xf>
    <xf numFmtId="0" fontId="6" fillId="17" borderId="61" xfId="0" applyFont="1" applyFill="1" applyBorder="1" applyAlignment="1" applyProtection="1">
      <alignment horizontal="center"/>
    </xf>
    <xf numFmtId="0" fontId="6" fillId="11" borderId="60" xfId="0" applyFont="1" applyFill="1" applyBorder="1" applyAlignment="1" applyProtection="1">
      <alignment horizontal="center" vertical="center"/>
    </xf>
    <xf numFmtId="0" fontId="6" fillId="11" borderId="61" xfId="0" applyFont="1" applyFill="1" applyBorder="1" applyAlignment="1" applyProtection="1">
      <alignment horizontal="center" vertical="center"/>
    </xf>
    <xf numFmtId="0" fontId="0" fillId="10" borderId="29" xfId="6" applyFont="1" applyAlignment="1" applyProtection="1">
      <alignment horizontal="center" vertical="center"/>
    </xf>
    <xf numFmtId="0" fontId="19" fillId="10" borderId="29" xfId="6" applyFont="1" applyAlignment="1" applyProtection="1">
      <alignment horizontal="center" vertical="center" wrapText="1"/>
    </xf>
    <xf numFmtId="0" fontId="19" fillId="0" borderId="37" xfId="1" applyFont="1" applyFill="1" applyBorder="1" applyAlignment="1" applyProtection="1">
      <alignment horizontal="center" vertical="center"/>
    </xf>
    <xf numFmtId="0" fontId="19" fillId="0" borderId="42" xfId="5" applyFont="1" applyFill="1" applyBorder="1" applyAlignment="1" applyProtection="1">
      <alignment horizontal="center" vertical="center" wrapText="1"/>
    </xf>
    <xf numFmtId="0" fontId="0" fillId="0" borderId="31" xfId="0" applyFont="1" applyFill="1" applyBorder="1" applyAlignment="1" applyProtection="1">
      <alignment horizontal="center" vertical="center"/>
    </xf>
    <xf numFmtId="49" fontId="26" fillId="13" borderId="43" xfId="8" applyBorder="1" applyAlignment="1" applyProtection="1">
      <alignment vertical="top" wrapText="1"/>
    </xf>
    <xf numFmtId="0" fontId="0" fillId="0" borderId="0" xfId="0" applyFont="1" applyFill="1" applyProtection="1">
      <alignment horizontal="center" vertical="center"/>
    </xf>
    <xf numFmtId="0" fontId="5" fillId="6" borderId="0" xfId="0" applyFont="1" applyFill="1" applyAlignment="1" applyProtection="1">
      <alignment horizontal="right" vertical="center"/>
    </xf>
    <xf numFmtId="0" fontId="0" fillId="6" borderId="0" xfId="0" applyFont="1" applyFill="1" applyBorder="1" applyAlignment="1" applyProtection="1">
      <alignment horizontal="left" vertical="center"/>
    </xf>
    <xf numFmtId="0" fontId="0" fillId="6" borderId="0" xfId="0" applyFont="1" applyFill="1" applyBorder="1" applyAlignment="1" applyProtection="1">
      <alignment vertical="center"/>
    </xf>
    <xf numFmtId="0" fontId="0" fillId="6" borderId="8" xfId="0" applyFont="1" applyFill="1" applyBorder="1" applyAlignment="1" applyProtection="1">
      <alignment vertical="center"/>
    </xf>
    <xf numFmtId="0" fontId="5" fillId="6" borderId="0" xfId="0" applyFont="1" applyFill="1" applyProtection="1">
      <alignment horizontal="center" vertical="center"/>
    </xf>
    <xf numFmtId="0" fontId="5" fillId="6" borderId="0" xfId="0" applyFont="1" applyFill="1" applyAlignment="1" applyProtection="1">
      <alignment horizontal="left" vertical="center"/>
    </xf>
    <xf numFmtId="0" fontId="0" fillId="0" borderId="0" xfId="0">
      <alignment horizontal="center" vertical="center"/>
    </xf>
    <xf numFmtId="0" fontId="16" fillId="14" borderId="4" xfId="0" applyFont="1" applyFill="1" applyBorder="1" applyAlignment="1">
      <alignment horizontal="center" vertical="center"/>
    </xf>
    <xf numFmtId="0" fontId="16" fillId="14" borderId="5" xfId="0" applyFont="1" applyFill="1" applyBorder="1" applyAlignment="1">
      <alignment horizontal="center" vertical="center"/>
    </xf>
    <xf numFmtId="0" fontId="21" fillId="11" borderId="2"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23" fillId="11" borderId="41" xfId="7" applyFont="1" applyFill="1" applyBorder="1" applyAlignment="1">
      <alignment horizontal="center" vertical="center" wrapText="1"/>
    </xf>
    <xf numFmtId="0" fontId="21" fillId="11" borderId="59" xfId="0" applyFont="1" applyFill="1" applyBorder="1" applyAlignment="1">
      <alignment horizontal="center" vertical="center" wrapText="1"/>
    </xf>
    <xf numFmtId="0" fontId="23" fillId="11" borderId="59" xfId="7" applyFont="1" applyFill="1" applyBorder="1" applyAlignment="1">
      <alignment horizontal="center" vertical="center" wrapText="1"/>
    </xf>
    <xf numFmtId="0" fontId="21" fillId="11" borderId="69" xfId="0" applyFont="1" applyFill="1" applyBorder="1" applyAlignment="1">
      <alignment horizontal="center" vertical="center"/>
    </xf>
    <xf numFmtId="0" fontId="21" fillId="11" borderId="69" xfId="0" applyFont="1" applyFill="1" applyBorder="1" applyAlignment="1">
      <alignment horizontal="center" vertical="center" wrapText="1"/>
    </xf>
    <xf numFmtId="0" fontId="21" fillId="11" borderId="42" xfId="0" applyFont="1" applyFill="1" applyBorder="1" applyAlignment="1">
      <alignment horizontal="center" vertical="center" wrapText="1"/>
    </xf>
    <xf numFmtId="0" fontId="21" fillId="11" borderId="41" xfId="0" applyFont="1" applyFill="1" applyBorder="1" applyAlignment="1">
      <alignment horizontal="center" vertical="center" wrapText="1"/>
    </xf>
    <xf numFmtId="0" fontId="21" fillId="11" borderId="59" xfId="0" applyFont="1" applyFill="1" applyBorder="1" applyAlignment="1">
      <alignment horizontal="center" vertical="center"/>
    </xf>
    <xf numFmtId="0" fontId="23" fillId="11" borderId="59" xfId="7" applyFont="1" applyFill="1" applyBorder="1" applyAlignment="1">
      <alignment horizontal="center" vertical="center"/>
    </xf>
    <xf numFmtId="0" fontId="23" fillId="11" borderId="42" xfId="7" applyFont="1" applyFill="1" applyBorder="1" applyAlignment="1">
      <alignment horizontal="center" vertical="center"/>
    </xf>
    <xf numFmtId="0" fontId="23" fillId="11" borderId="42" xfId="7" applyFont="1" applyFill="1" applyBorder="1" applyAlignment="1">
      <alignment horizontal="center" vertical="center" wrapText="1"/>
    </xf>
    <xf numFmtId="0" fontId="21" fillId="11" borderId="47" xfId="0" applyFont="1" applyFill="1" applyBorder="1" applyAlignment="1">
      <alignment horizontal="center" vertical="center"/>
    </xf>
    <xf numFmtId="0" fontId="20" fillId="11" borderId="47" xfId="0" applyFont="1" applyFill="1" applyBorder="1" applyAlignment="1">
      <alignment horizontal="center" vertical="center"/>
    </xf>
    <xf numFmtId="0" fontId="0" fillId="11" borderId="47" xfId="0" applyFill="1" applyBorder="1" applyAlignment="1" applyProtection="1">
      <alignment horizontal="center" vertical="center"/>
      <protection hidden="1"/>
    </xf>
    <xf numFmtId="0" fontId="21" fillId="11" borderId="47" xfId="0" applyFont="1" applyFill="1" applyBorder="1" applyAlignment="1">
      <alignment horizontal="center" vertical="center" wrapText="1"/>
    </xf>
    <xf numFmtId="0" fontId="0" fillId="11" borderId="47" xfId="0" applyFill="1" applyBorder="1" applyAlignment="1">
      <alignment vertical="center"/>
    </xf>
    <xf numFmtId="0" fontId="16" fillId="11" borderId="20" xfId="0" applyFont="1" applyFill="1" applyBorder="1" applyAlignment="1">
      <alignment horizontal="center" vertical="center"/>
    </xf>
    <xf numFmtId="0" fontId="16" fillId="11" borderId="15" xfId="0" applyFont="1" applyFill="1" applyBorder="1" applyAlignment="1">
      <alignment horizontal="center" vertical="center"/>
    </xf>
    <xf numFmtId="0" fontId="15" fillId="11" borderId="15" xfId="0" applyFont="1" applyFill="1" applyBorder="1" applyAlignment="1" applyProtection="1">
      <alignment horizontal="center" vertical="center"/>
      <protection hidden="1"/>
    </xf>
    <xf numFmtId="0" fontId="16" fillId="11" borderId="15" xfId="0" applyFont="1" applyFill="1" applyBorder="1" applyAlignment="1">
      <alignment horizontal="center" vertical="center" wrapText="1"/>
    </xf>
    <xf numFmtId="0" fontId="16" fillId="11" borderId="28" xfId="0" applyFont="1" applyFill="1" applyBorder="1" applyAlignment="1">
      <alignment horizontal="center" vertical="center" wrapText="1"/>
    </xf>
    <xf numFmtId="0" fontId="21" fillId="11" borderId="70" xfId="0" applyFont="1" applyFill="1" applyBorder="1" applyAlignment="1">
      <alignment horizontal="center" vertical="center"/>
    </xf>
    <xf numFmtId="0" fontId="20" fillId="11" borderId="70" xfId="0" applyFont="1" applyFill="1" applyBorder="1" applyAlignment="1">
      <alignment horizontal="center" vertical="center"/>
    </xf>
    <xf numFmtId="0" fontId="0" fillId="11" borderId="70" xfId="0" applyFill="1" applyBorder="1" applyAlignment="1" applyProtection="1">
      <alignment horizontal="center" vertical="center"/>
      <protection hidden="1"/>
    </xf>
    <xf numFmtId="0" fontId="21" fillId="11" borderId="70" xfId="0" applyFont="1" applyFill="1" applyBorder="1" applyAlignment="1">
      <alignment horizontal="center" vertical="center" wrapText="1"/>
    </xf>
    <xf numFmtId="0" fontId="21" fillId="11" borderId="53" xfId="0" applyFont="1" applyFill="1" applyBorder="1" applyAlignment="1">
      <alignment horizontal="center" vertical="center"/>
    </xf>
    <xf numFmtId="0" fontId="20" fillId="11" borderId="53" xfId="0" applyFont="1" applyFill="1" applyBorder="1" applyAlignment="1">
      <alignment horizontal="center" vertical="center"/>
    </xf>
    <xf numFmtId="0" fontId="0" fillId="11" borderId="53" xfId="0" applyFill="1" applyBorder="1" applyAlignment="1" applyProtection="1">
      <alignment horizontal="center" vertical="center"/>
      <protection hidden="1"/>
    </xf>
    <xf numFmtId="0" fontId="21" fillId="11" borderId="53" xfId="0" applyFont="1" applyFill="1" applyBorder="1" applyAlignment="1">
      <alignment horizontal="center" vertical="center" wrapText="1"/>
    </xf>
    <xf numFmtId="0" fontId="0" fillId="11" borderId="70" xfId="0" applyFill="1" applyBorder="1" applyAlignment="1">
      <alignment vertical="center"/>
    </xf>
    <xf numFmtId="0" fontId="0" fillId="11" borderId="53" xfId="0" applyFill="1" applyBorder="1" applyAlignment="1">
      <alignment vertical="center"/>
    </xf>
    <xf numFmtId="0" fontId="16" fillId="11" borderId="16" xfId="0" applyFont="1" applyFill="1" applyBorder="1" applyAlignment="1">
      <alignment horizontal="center" vertical="center"/>
    </xf>
    <xf numFmtId="0" fontId="21" fillId="11" borderId="68" xfId="0" applyFont="1" applyFill="1" applyBorder="1" applyAlignment="1">
      <alignment horizontal="center" vertical="center"/>
    </xf>
    <xf numFmtId="0" fontId="21" fillId="11" borderId="40" xfId="0" applyFont="1" applyFill="1" applyBorder="1" applyAlignment="1">
      <alignment horizontal="center" vertical="center"/>
    </xf>
    <xf numFmtId="0" fontId="21" fillId="11" borderId="60" xfId="0" applyFont="1" applyFill="1" applyBorder="1" applyAlignment="1">
      <alignment horizontal="center" vertical="center"/>
    </xf>
    <xf numFmtId="0" fontId="21" fillId="11" borderId="68" xfId="0" applyFont="1" applyFill="1" applyBorder="1" applyAlignment="1">
      <alignment horizontal="center" vertical="center" wrapText="1"/>
    </xf>
    <xf numFmtId="0" fontId="21" fillId="11" borderId="40" xfId="0" applyFont="1" applyFill="1" applyBorder="1" applyAlignment="1">
      <alignment horizontal="center" vertical="center" wrapText="1"/>
    </xf>
    <xf numFmtId="0" fontId="21" fillId="11" borderId="60" xfId="0" applyFont="1" applyFill="1" applyBorder="1" applyAlignment="1">
      <alignment horizontal="center" vertical="center" wrapText="1"/>
    </xf>
    <xf numFmtId="0" fontId="21" fillId="11" borderId="68" xfId="0" applyFont="1" applyFill="1" applyBorder="1" applyAlignment="1">
      <alignment horizontal="left" vertical="center" wrapText="1"/>
    </xf>
    <xf numFmtId="0" fontId="21" fillId="11" borderId="40" xfId="0" applyFont="1" applyFill="1" applyBorder="1" applyAlignment="1">
      <alignment horizontal="left" vertical="center" wrapText="1"/>
    </xf>
    <xf numFmtId="0" fontId="21" fillId="11" borderId="60" xfId="0" applyFont="1" applyFill="1" applyBorder="1" applyAlignment="1">
      <alignment horizontal="left" vertical="center" wrapText="1"/>
    </xf>
    <xf numFmtId="0" fontId="16" fillId="14" borderId="4" xfId="0" applyFont="1" applyFill="1" applyBorder="1" applyAlignment="1">
      <alignment horizontal="center"/>
    </xf>
    <xf numFmtId="0" fontId="16" fillId="14" borderId="5" xfId="0" applyFont="1" applyFill="1" applyBorder="1" applyAlignment="1">
      <alignment horizontal="center"/>
    </xf>
    <xf numFmtId="0" fontId="16" fillId="14" borderId="6" xfId="0" applyFont="1" applyFill="1" applyBorder="1" applyAlignment="1">
      <alignment horizontal="center" wrapText="1"/>
    </xf>
    <xf numFmtId="0" fontId="16" fillId="18" borderId="64" xfId="0" applyFont="1" applyFill="1" applyBorder="1" applyAlignment="1">
      <alignment horizontal="center"/>
    </xf>
    <xf numFmtId="0" fontId="16" fillId="7" borderId="56" xfId="0" applyFont="1" applyFill="1" applyBorder="1" applyAlignment="1">
      <alignment horizontal="center"/>
    </xf>
    <xf numFmtId="0" fontId="16" fillId="7" borderId="8" xfId="0" applyFont="1" applyFill="1" applyBorder="1" applyAlignment="1">
      <alignment horizontal="center"/>
    </xf>
    <xf numFmtId="0" fontId="16" fillId="11" borderId="7" xfId="0" applyFont="1" applyFill="1" applyBorder="1" applyAlignment="1">
      <alignment horizontal="center"/>
    </xf>
    <xf numFmtId="0" fontId="16" fillId="11" borderId="0" xfId="0" applyFont="1" applyFill="1" applyBorder="1" applyAlignment="1">
      <alignment horizontal="center"/>
    </xf>
    <xf numFmtId="0" fontId="16" fillId="11" borderId="8" xfId="0" applyFont="1" applyFill="1" applyBorder="1" applyAlignment="1">
      <alignment horizontal="center"/>
    </xf>
    <xf numFmtId="0" fontId="16" fillId="21" borderId="36" xfId="0" applyFont="1" applyFill="1" applyBorder="1" applyAlignment="1">
      <alignment horizontal="center"/>
    </xf>
    <xf numFmtId="0" fontId="16" fillId="18" borderId="62" xfId="0" applyFont="1" applyFill="1" applyBorder="1" applyAlignment="1">
      <alignment horizontal="center" vertical="center"/>
    </xf>
    <xf numFmtId="0" fontId="16" fillId="7" borderId="7" xfId="0" applyFont="1" applyFill="1" applyBorder="1" applyAlignment="1">
      <alignment horizontal="center" vertical="center"/>
    </xf>
    <xf numFmtId="0" fontId="16" fillId="7" borderId="0" xfId="0" applyFont="1" applyFill="1" applyBorder="1" applyAlignment="1">
      <alignment horizontal="center" vertical="center"/>
    </xf>
    <xf numFmtId="0" fontId="16" fillId="0" borderId="0" xfId="0" applyFont="1" applyAlignment="1">
      <alignment horizontal="center" vertical="center"/>
    </xf>
    <xf numFmtId="164" fontId="0" fillId="0" borderId="0" xfId="0" applyNumberFormat="1">
      <alignment horizontal="center" vertical="center"/>
    </xf>
    <xf numFmtId="0" fontId="5" fillId="6" borderId="0" xfId="0" applyFont="1" applyFill="1" applyAlignment="1">
      <alignment horizontal="left" vertical="center"/>
    </xf>
    <xf numFmtId="0" fontId="0" fillId="26" borderId="0" xfId="0" applyFill="1">
      <alignment horizontal="center" vertical="center"/>
    </xf>
    <xf numFmtId="0" fontId="0" fillId="26" borderId="0" xfId="0" applyFill="1" applyAlignment="1">
      <alignment horizontal="left" vertical="center"/>
    </xf>
    <xf numFmtId="0" fontId="5" fillId="26" borderId="0" xfId="0" applyFont="1" applyFill="1">
      <alignment horizontal="center" vertical="center"/>
    </xf>
    <xf numFmtId="0" fontId="0" fillId="26" borderId="38" xfId="0" applyFont="1" applyFill="1" applyBorder="1">
      <alignment horizontal="center" vertical="center"/>
    </xf>
    <xf numFmtId="0" fontId="0" fillId="26" borderId="47" xfId="0" applyFont="1" applyFill="1" applyBorder="1" applyAlignment="1">
      <alignment horizontal="center" vertical="center"/>
    </xf>
    <xf numFmtId="0" fontId="0" fillId="26" borderId="38" xfId="0" applyFont="1" applyFill="1" applyBorder="1" applyAlignment="1">
      <alignment horizontal="center" vertical="center"/>
    </xf>
    <xf numFmtId="0" fontId="0" fillId="26" borderId="47" xfId="0" applyFont="1" applyFill="1" applyBorder="1">
      <alignment horizontal="center" vertical="center"/>
    </xf>
    <xf numFmtId="0" fontId="47" fillId="26" borderId="47" xfId="0" applyFont="1" applyFill="1" applyBorder="1" applyAlignment="1">
      <alignment horizontal="center" vertical="center"/>
    </xf>
    <xf numFmtId="0" fontId="0" fillId="6" borderId="0" xfId="0" applyFont="1" applyFill="1" applyBorder="1" applyAlignment="1" applyProtection="1">
      <alignment horizontal="right" vertical="center"/>
    </xf>
    <xf numFmtId="0" fontId="6" fillId="6" borderId="0" xfId="0" applyFont="1" applyFill="1" applyBorder="1" applyAlignment="1" applyProtection="1">
      <alignment horizontal="left" vertical="center"/>
    </xf>
    <xf numFmtId="0" fontId="0" fillId="6" borderId="0" xfId="0" applyFont="1" applyFill="1" applyProtection="1">
      <alignment horizontal="center" vertical="center"/>
    </xf>
    <xf numFmtId="0" fontId="26" fillId="6" borderId="0" xfId="0" applyFont="1" applyFill="1" applyProtection="1">
      <alignment horizontal="center" vertical="center"/>
    </xf>
    <xf numFmtId="0" fontId="19" fillId="6" borderId="0" xfId="0" applyFont="1" applyFill="1" applyProtection="1">
      <alignment horizontal="center" vertical="center"/>
    </xf>
    <xf numFmtId="0" fontId="0" fillId="0" borderId="0" xfId="0" applyAlignment="1">
      <alignment horizontal="right" vertical="center"/>
    </xf>
    <xf numFmtId="0" fontId="0" fillId="0" borderId="21" xfId="0" applyBorder="1" applyAlignment="1">
      <alignment horizontal="center" vertical="center"/>
    </xf>
    <xf numFmtId="0" fontId="19" fillId="10" borderId="2" xfId="6" applyFont="1" applyBorder="1" applyAlignment="1" applyProtection="1">
      <alignment horizontal="center" vertical="center"/>
      <protection locked="0"/>
    </xf>
    <xf numFmtId="0" fontId="0" fillId="11" borderId="0" xfId="0" applyFill="1" applyProtection="1">
      <alignment horizontal="center" vertical="center"/>
      <protection locked="0"/>
    </xf>
    <xf numFmtId="0" fontId="0" fillId="11" borderId="0" xfId="0" applyFill="1" applyAlignment="1" applyProtection="1">
      <alignment horizontal="left" vertical="center"/>
      <protection locked="0"/>
    </xf>
    <xf numFmtId="0" fontId="6" fillId="11" borderId="0" xfId="0" applyFont="1" applyFill="1" applyBorder="1" applyAlignment="1" applyProtection="1">
      <alignment horizontal="left"/>
      <protection locked="0"/>
    </xf>
    <xf numFmtId="0" fontId="0" fillId="11" borderId="0" xfId="0" applyFill="1" applyBorder="1" applyAlignment="1" applyProtection="1">
      <alignment horizontal="center"/>
      <protection locked="0"/>
    </xf>
    <xf numFmtId="0" fontId="0" fillId="8" borderId="8" xfId="0" applyFill="1" applyBorder="1" applyAlignment="1">
      <alignment horizontal="center" vertical="center"/>
    </xf>
    <xf numFmtId="0" fontId="19" fillId="10" borderId="2" xfId="6" applyFont="1" applyBorder="1" applyAlignment="1" applyProtection="1">
      <alignment horizontal="center" vertical="center" wrapText="1"/>
      <protection locked="0"/>
    </xf>
    <xf numFmtId="0" fontId="0" fillId="6" borderId="0" xfId="0" applyFont="1" applyFill="1" applyProtection="1">
      <alignment horizontal="center" vertical="center"/>
    </xf>
    <xf numFmtId="0" fontId="6" fillId="15" borderId="17" xfId="0" applyFont="1" applyFill="1" applyBorder="1" applyAlignment="1" applyProtection="1">
      <alignment horizontal="center"/>
    </xf>
    <xf numFmtId="0" fontId="6" fillId="15" borderId="19" xfId="0" applyFont="1" applyFill="1" applyBorder="1" applyAlignment="1" applyProtection="1">
      <alignment horizontal="center"/>
    </xf>
    <xf numFmtId="0" fontId="6" fillId="15" borderId="4" xfId="0" applyFont="1" applyFill="1" applyBorder="1" applyAlignment="1" applyProtection="1">
      <alignment horizontal="center" vertical="center"/>
    </xf>
    <xf numFmtId="0" fontId="6" fillId="15" borderId="9" xfId="0" applyFont="1" applyFill="1" applyBorder="1" applyAlignment="1" applyProtection="1">
      <alignment horizontal="center" vertical="center"/>
    </xf>
    <xf numFmtId="0" fontId="6" fillId="20" borderId="32" xfId="0" applyFont="1" applyFill="1" applyBorder="1" applyAlignment="1" applyProtection="1">
      <alignment horizontal="center"/>
    </xf>
    <xf numFmtId="0" fontId="6" fillId="20" borderId="33" xfId="0" applyFont="1" applyFill="1" applyBorder="1" applyAlignment="1" applyProtection="1">
      <alignment horizontal="center"/>
    </xf>
    <xf numFmtId="0" fontId="6" fillId="20" borderId="41" xfId="0" applyFont="1" applyFill="1" applyBorder="1" applyAlignment="1" applyProtection="1">
      <alignment horizontal="center"/>
    </xf>
    <xf numFmtId="0" fontId="6" fillId="20" borderId="5" xfId="0" applyFont="1" applyFill="1" applyBorder="1" applyAlignment="1" applyProtection="1">
      <alignment horizontal="center" vertical="center"/>
    </xf>
    <xf numFmtId="0" fontId="6" fillId="20" borderId="10" xfId="0" applyFont="1" applyFill="1" applyBorder="1" applyAlignment="1" applyProtection="1">
      <alignment horizontal="center" vertical="center"/>
    </xf>
    <xf numFmtId="0" fontId="6" fillId="20" borderId="6" xfId="0" applyFont="1" applyFill="1" applyBorder="1" applyAlignment="1" applyProtection="1">
      <alignment horizontal="center" vertical="center"/>
    </xf>
    <xf numFmtId="0" fontId="6" fillId="20" borderId="11" xfId="0" applyFont="1" applyFill="1" applyBorder="1" applyAlignment="1" applyProtection="1">
      <alignment horizontal="center" vertical="center"/>
    </xf>
    <xf numFmtId="0" fontId="6" fillId="14" borderId="4" xfId="0" applyFont="1" applyFill="1" applyBorder="1" applyAlignment="1" applyProtection="1">
      <alignment horizontal="center" vertical="center"/>
    </xf>
    <xf numFmtId="0" fontId="6" fillId="14" borderId="9" xfId="0" applyFont="1" applyFill="1" applyBorder="1" applyAlignment="1" applyProtection="1">
      <alignment horizontal="center" vertical="center"/>
    </xf>
    <xf numFmtId="0" fontId="6" fillId="14" borderId="5" xfId="0" applyFont="1" applyFill="1" applyBorder="1" applyAlignment="1" applyProtection="1">
      <alignment horizontal="center" vertical="center"/>
    </xf>
    <xf numFmtId="0" fontId="6" fillId="14" borderId="10" xfId="0" applyFont="1" applyFill="1" applyBorder="1" applyAlignment="1" applyProtection="1">
      <alignment horizontal="center" vertical="center"/>
    </xf>
    <xf numFmtId="0" fontId="6" fillId="14" borderId="5" xfId="0" applyFont="1" applyFill="1" applyBorder="1" applyAlignment="1" applyProtection="1">
      <alignment horizontal="center" vertical="center" wrapText="1"/>
    </xf>
    <xf numFmtId="0" fontId="6" fillId="14" borderId="10" xfId="0" applyFont="1" applyFill="1" applyBorder="1" applyAlignment="1" applyProtection="1">
      <alignment horizontal="center" vertical="center" wrapText="1"/>
    </xf>
    <xf numFmtId="0" fontId="6" fillId="18" borderId="50" xfId="0" applyFont="1" applyFill="1" applyBorder="1" applyAlignment="1" applyProtection="1">
      <alignment horizontal="center" vertical="center"/>
    </xf>
    <xf numFmtId="0" fontId="6" fillId="18" borderId="31" xfId="0" applyFont="1" applyFill="1" applyBorder="1" applyAlignment="1" applyProtection="1">
      <alignment horizontal="center" vertical="center"/>
    </xf>
    <xf numFmtId="0" fontId="6" fillId="18" borderId="0" xfId="0" applyFont="1" applyFill="1" applyBorder="1" applyAlignment="1" applyProtection="1">
      <alignment horizontal="center" wrapText="1"/>
    </xf>
    <xf numFmtId="0" fontId="6" fillId="18" borderId="10" xfId="0" applyFont="1" applyFill="1" applyBorder="1" applyAlignment="1" applyProtection="1">
      <alignment horizontal="center" wrapText="1"/>
    </xf>
    <xf numFmtId="0" fontId="6" fillId="18" borderId="0" xfId="0" applyFont="1" applyFill="1" applyBorder="1" applyAlignment="1" applyProtection="1">
      <alignment horizontal="center" vertical="center" wrapText="1"/>
    </xf>
    <xf numFmtId="0" fontId="6" fillId="18" borderId="10" xfId="0" applyFont="1" applyFill="1" applyBorder="1" applyAlignment="1" applyProtection="1">
      <alignment horizontal="center" vertical="center" wrapText="1"/>
    </xf>
    <xf numFmtId="0" fontId="6" fillId="17" borderId="50" xfId="0" applyFont="1" applyFill="1" applyBorder="1" applyAlignment="1" applyProtection="1">
      <alignment horizontal="center"/>
    </xf>
    <xf numFmtId="0" fontId="6" fillId="17" borderId="31" xfId="0" applyFont="1" applyFill="1" applyBorder="1" applyAlignment="1" applyProtection="1">
      <alignment horizontal="center"/>
    </xf>
    <xf numFmtId="0" fontId="6" fillId="17" borderId="0" xfId="0" applyFont="1" applyFill="1" applyBorder="1" applyAlignment="1" applyProtection="1">
      <alignment horizontal="center" vertical="center"/>
    </xf>
    <xf numFmtId="0" fontId="6" fillId="17" borderId="10" xfId="0" applyFont="1" applyFill="1" applyBorder="1" applyAlignment="1" applyProtection="1">
      <alignment horizontal="center" vertical="center"/>
    </xf>
    <xf numFmtId="0" fontId="6" fillId="11" borderId="5" xfId="0" applyFont="1" applyFill="1" applyBorder="1" applyAlignment="1" applyProtection="1">
      <alignment horizontal="center" vertical="center"/>
    </xf>
    <xf numFmtId="0" fontId="6" fillId="11" borderId="10" xfId="0" applyFont="1" applyFill="1" applyBorder="1" applyAlignment="1" applyProtection="1">
      <alignment horizontal="center" vertical="center"/>
    </xf>
    <xf numFmtId="0" fontId="6" fillId="15" borderId="5" xfId="0" applyFont="1" applyFill="1" applyBorder="1" applyAlignment="1" applyProtection="1">
      <alignment horizontal="center" vertical="center"/>
    </xf>
    <xf numFmtId="0" fontId="6" fillId="15" borderId="10" xfId="0" applyFont="1" applyFill="1" applyBorder="1" applyAlignment="1" applyProtection="1">
      <alignment horizontal="center" vertical="center"/>
    </xf>
    <xf numFmtId="0" fontId="6" fillId="15" borderId="6" xfId="0" applyFont="1" applyFill="1" applyBorder="1" applyAlignment="1" applyProtection="1">
      <alignment horizontal="center" vertical="center"/>
    </xf>
    <xf numFmtId="0" fontId="6" fillId="15" borderId="11" xfId="0" applyFont="1" applyFill="1" applyBorder="1" applyAlignment="1" applyProtection="1">
      <alignment horizontal="center" vertical="center"/>
    </xf>
    <xf numFmtId="0" fontId="0" fillId="6" borderId="0" xfId="0" applyFont="1" applyFill="1" applyProtection="1">
      <alignment horizontal="center" vertical="center"/>
    </xf>
    <xf numFmtId="0" fontId="6" fillId="11" borderId="2" xfId="0" applyFont="1" applyFill="1" applyBorder="1" applyAlignment="1" applyProtection="1">
      <alignment horizontal="center" vertical="center"/>
    </xf>
    <xf numFmtId="0" fontId="0" fillId="6" borderId="0" xfId="0" applyFont="1" applyFill="1" applyBorder="1" applyAlignment="1" applyProtection="1">
      <alignment horizontal="right"/>
    </xf>
    <xf numFmtId="0" fontId="0" fillId="6" borderId="30" xfId="0" applyFont="1" applyFill="1" applyBorder="1" applyAlignment="1" applyProtection="1">
      <alignment horizontal="right"/>
    </xf>
    <xf numFmtId="0" fontId="14" fillId="6" borderId="0" xfId="0" applyFont="1" applyFill="1" applyAlignment="1" applyProtection="1">
      <alignment horizontal="left" vertical="center"/>
    </xf>
    <xf numFmtId="0" fontId="6" fillId="11" borderId="5" xfId="0" applyFont="1" applyFill="1" applyBorder="1" applyAlignment="1" applyProtection="1">
      <alignment horizontal="center" vertical="center" wrapText="1"/>
    </xf>
    <xf numFmtId="0" fontId="6" fillId="11" borderId="10" xfId="0" applyFont="1" applyFill="1" applyBorder="1" applyAlignment="1" applyProtection="1">
      <alignment horizontal="center" vertical="center" wrapText="1"/>
    </xf>
    <xf numFmtId="0" fontId="6" fillId="8" borderId="17" xfId="0" applyFont="1" applyFill="1" applyBorder="1" applyAlignment="1" applyProtection="1">
      <alignment horizontal="center"/>
    </xf>
    <xf numFmtId="0" fontId="6" fillId="8" borderId="18" xfId="0" applyFont="1" applyFill="1" applyBorder="1" applyAlignment="1" applyProtection="1">
      <alignment horizontal="center"/>
    </xf>
    <xf numFmtId="0" fontId="6" fillId="12" borderId="5" xfId="0" applyFont="1" applyFill="1" applyBorder="1" applyAlignment="1" applyProtection="1">
      <alignment horizontal="center"/>
    </xf>
    <xf numFmtId="0" fontId="6" fillId="12" borderId="6" xfId="0" applyFont="1" applyFill="1" applyBorder="1" applyAlignment="1" applyProtection="1">
      <alignment horizontal="center"/>
    </xf>
    <xf numFmtId="0" fontId="6" fillId="17" borderId="8" xfId="0" applyFont="1" applyFill="1" applyBorder="1" applyAlignment="1" applyProtection="1">
      <alignment horizontal="center" vertical="center" wrapText="1"/>
    </xf>
    <xf numFmtId="0" fontId="6" fillId="17" borderId="11" xfId="0" applyFont="1" applyFill="1" applyBorder="1" applyAlignment="1" applyProtection="1">
      <alignment horizontal="center" vertical="center" wrapText="1"/>
    </xf>
    <xf numFmtId="0" fontId="6" fillId="6" borderId="60" xfId="0" applyFont="1" applyFill="1" applyBorder="1" applyAlignment="1" applyProtection="1">
      <alignment horizontal="center"/>
    </xf>
    <xf numFmtId="0" fontId="6" fillId="6" borderId="53" xfId="0" applyFont="1" applyFill="1" applyBorder="1" applyAlignment="1" applyProtection="1">
      <alignment horizontal="center"/>
    </xf>
    <xf numFmtId="0" fontId="6" fillId="6" borderId="61" xfId="0" applyFont="1" applyFill="1" applyBorder="1" applyAlignment="1" applyProtection="1">
      <alignment horizontal="center"/>
    </xf>
    <xf numFmtId="0" fontId="6" fillId="14" borderId="60" xfId="0" applyFont="1" applyFill="1" applyBorder="1" applyAlignment="1" applyProtection="1">
      <alignment horizontal="center"/>
    </xf>
    <xf numFmtId="0" fontId="6" fillId="14" borderId="53" xfId="0" applyFont="1" applyFill="1" applyBorder="1" applyAlignment="1" applyProtection="1">
      <alignment horizontal="center"/>
    </xf>
    <xf numFmtId="0" fontId="6" fillId="14" borderId="61" xfId="0" applyFont="1" applyFill="1" applyBorder="1" applyAlignment="1" applyProtection="1">
      <alignment horizontal="center"/>
    </xf>
    <xf numFmtId="0" fontId="0" fillId="6" borderId="0" xfId="0" applyFont="1" applyFill="1" applyBorder="1" applyAlignment="1" applyProtection="1">
      <alignment horizontal="right" vertical="center"/>
    </xf>
    <xf numFmtId="0" fontId="0" fillId="6" borderId="30" xfId="0" applyFont="1" applyFill="1" applyBorder="1" applyAlignment="1" applyProtection="1">
      <alignment horizontal="right" vertical="center"/>
    </xf>
    <xf numFmtId="0" fontId="0" fillId="6" borderId="0" xfId="0" applyFont="1" applyFill="1" applyAlignment="1" applyProtection="1">
      <alignment horizontal="left" wrapText="1"/>
    </xf>
    <xf numFmtId="0" fontId="21" fillId="11" borderId="32" xfId="0" applyFont="1" applyFill="1" applyBorder="1" applyAlignment="1">
      <alignment horizontal="center" vertical="center"/>
    </xf>
    <xf numFmtId="0" fontId="21" fillId="11" borderId="34" xfId="0" applyFont="1" applyFill="1" applyBorder="1" applyAlignment="1">
      <alignment horizontal="center" vertical="center"/>
    </xf>
    <xf numFmtId="0" fontId="21" fillId="11" borderId="39" xfId="0" applyFont="1" applyFill="1" applyBorder="1" applyAlignment="1">
      <alignment horizontal="center" vertical="center"/>
    </xf>
    <xf numFmtId="0" fontId="21" fillId="11" borderId="33" xfId="0" applyFont="1" applyFill="1" applyBorder="1" applyAlignment="1">
      <alignment horizontal="center" vertical="center"/>
    </xf>
    <xf numFmtId="0" fontId="21" fillId="11" borderId="2" xfId="0" applyFont="1" applyFill="1" applyBorder="1" applyAlignment="1">
      <alignment horizontal="center" vertical="center"/>
    </xf>
    <xf numFmtId="0" fontId="21" fillId="11" borderId="69" xfId="0" applyFont="1" applyFill="1" applyBorder="1" applyAlignment="1">
      <alignment horizontal="center" vertical="center"/>
    </xf>
    <xf numFmtId="0" fontId="22" fillId="11" borderId="68" xfId="7" applyFill="1" applyBorder="1" applyAlignment="1">
      <alignment horizontal="center" vertical="center" wrapText="1"/>
    </xf>
    <xf numFmtId="0" fontId="22" fillId="11" borderId="40" xfId="7" applyFill="1" applyBorder="1" applyAlignment="1">
      <alignment horizontal="center" vertical="center"/>
    </xf>
    <xf numFmtId="0" fontId="22" fillId="11" borderId="60" xfId="7" applyFill="1" applyBorder="1" applyAlignment="1">
      <alignment horizontal="center" vertical="center"/>
    </xf>
    <xf numFmtId="0" fontId="22" fillId="11" borderId="68" xfId="7" applyFill="1" applyBorder="1" applyAlignment="1">
      <alignment horizontal="center" vertical="center"/>
    </xf>
    <xf numFmtId="0" fontId="22" fillId="11" borderId="40" xfId="7" applyFill="1" applyBorder="1" applyAlignment="1">
      <alignment horizontal="center" vertical="center" wrapText="1"/>
    </xf>
    <xf numFmtId="0" fontId="22" fillId="11" borderId="60" xfId="7" applyFill="1" applyBorder="1" applyAlignment="1">
      <alignment horizontal="center" vertical="center" wrapText="1"/>
    </xf>
    <xf numFmtId="0" fontId="16" fillId="15" borderId="5" xfId="0" applyFont="1" applyFill="1" applyBorder="1" applyAlignment="1">
      <alignment horizontal="center" vertical="center"/>
    </xf>
    <xf numFmtId="0" fontId="16" fillId="15" borderId="0" xfId="0" applyFont="1" applyFill="1" applyBorder="1" applyAlignment="1">
      <alignment horizontal="center" vertical="center"/>
    </xf>
    <xf numFmtId="0" fontId="16" fillId="15" borderId="6" xfId="0" applyFont="1" applyFill="1" applyBorder="1" applyAlignment="1">
      <alignment horizontal="center" vertical="center"/>
    </xf>
    <xf numFmtId="0" fontId="16" fillId="15" borderId="8" xfId="0" applyFont="1" applyFill="1" applyBorder="1" applyAlignment="1">
      <alignment horizontal="center" vertical="center"/>
    </xf>
    <xf numFmtId="0" fontId="16" fillId="7" borderId="50" xfId="0" applyFont="1" applyFill="1" applyBorder="1" applyAlignment="1">
      <alignment horizontal="center"/>
    </xf>
    <xf numFmtId="0" fontId="16" fillId="7" borderId="38" xfId="0" applyFont="1" applyFill="1" applyBorder="1" applyAlignment="1">
      <alignment horizontal="center"/>
    </xf>
    <xf numFmtId="0" fontId="16" fillId="7" borderId="51" xfId="0" applyFont="1" applyFill="1" applyBorder="1" applyAlignment="1">
      <alignment horizontal="center"/>
    </xf>
    <xf numFmtId="0" fontId="16" fillId="11" borderId="45" xfId="0" applyFont="1" applyFill="1" applyBorder="1" applyAlignment="1">
      <alignment horizontal="center" vertical="center"/>
    </xf>
    <xf numFmtId="0" fontId="16" fillId="11" borderId="38" xfId="0" applyFont="1" applyFill="1" applyBorder="1" applyAlignment="1">
      <alignment horizontal="center" vertical="center"/>
    </xf>
    <xf numFmtId="0" fontId="16" fillId="11" borderId="51" xfId="0" applyFont="1" applyFill="1" applyBorder="1" applyAlignment="1">
      <alignment horizontal="center" vertical="center"/>
    </xf>
    <xf numFmtId="0" fontId="16" fillId="20" borderId="5" xfId="0" applyFont="1" applyFill="1" applyBorder="1" applyAlignment="1">
      <alignment horizontal="center" vertical="center"/>
    </xf>
    <xf numFmtId="0" fontId="16" fillId="20" borderId="10" xfId="0" applyFont="1" applyFill="1" applyBorder="1" applyAlignment="1">
      <alignment horizontal="center" vertical="center"/>
    </xf>
    <xf numFmtId="0" fontId="16" fillId="20" borderId="6" xfId="0" applyFont="1" applyFill="1" applyBorder="1" applyAlignment="1">
      <alignment horizontal="center" vertical="center"/>
    </xf>
    <xf numFmtId="0" fontId="16" fillId="20" borderId="8" xfId="0" applyFont="1" applyFill="1" applyBorder="1" applyAlignment="1">
      <alignment horizontal="center" vertical="center"/>
    </xf>
    <xf numFmtId="0" fontId="16" fillId="14" borderId="17" xfId="0" applyFont="1" applyFill="1" applyBorder="1" applyAlignment="1">
      <alignment horizontal="center" vertical="center"/>
    </xf>
    <xf numFmtId="0" fontId="16" fillId="14" borderId="18" xfId="0" applyFont="1" applyFill="1" applyBorder="1" applyAlignment="1">
      <alignment horizontal="center" vertical="center"/>
    </xf>
    <xf numFmtId="0" fontId="16" fillId="14" borderId="19" xfId="0" applyFont="1" applyFill="1" applyBorder="1" applyAlignment="1">
      <alignment horizontal="center" vertical="center"/>
    </xf>
    <xf numFmtId="0" fontId="16" fillId="18" borderId="45" xfId="0" applyFont="1" applyFill="1" applyBorder="1" applyAlignment="1">
      <alignment horizontal="center" vertical="center"/>
    </xf>
    <xf numFmtId="0" fontId="16" fillId="18" borderId="38" xfId="0" applyFont="1" applyFill="1" applyBorder="1" applyAlignment="1">
      <alignment horizontal="center" vertical="center"/>
    </xf>
    <xf numFmtId="0" fontId="16" fillId="18" borderId="31" xfId="0" applyFont="1" applyFill="1" applyBorder="1" applyAlignment="1">
      <alignment horizontal="center" vertical="center"/>
    </xf>
    <xf numFmtId="0" fontId="16" fillId="15" borderId="4" xfId="0" applyFont="1" applyFill="1" applyBorder="1" applyAlignment="1">
      <alignment horizontal="center" vertical="center"/>
    </xf>
    <xf numFmtId="0" fontId="16" fillId="15" borderId="7" xfId="0" applyFont="1" applyFill="1" applyBorder="1" applyAlignment="1">
      <alignment horizontal="center" vertical="center"/>
    </xf>
    <xf numFmtId="0" fontId="16" fillId="15" borderId="36" xfId="0" applyFont="1" applyFill="1" applyBorder="1" applyAlignment="1">
      <alignment horizontal="center" vertical="center"/>
    </xf>
    <xf numFmtId="0" fontId="16" fillId="15" borderId="35" xfId="0" applyFont="1" applyFill="1" applyBorder="1" applyAlignment="1">
      <alignment horizontal="center" vertical="center"/>
    </xf>
    <xf numFmtId="0" fontId="16" fillId="21" borderId="40" xfId="0" applyFont="1" applyFill="1" applyBorder="1" applyAlignment="1">
      <alignment horizontal="center" vertical="center"/>
    </xf>
    <xf numFmtId="0" fontId="16" fillId="21" borderId="44" xfId="0" applyFont="1" applyFill="1" applyBorder="1" applyAlignment="1">
      <alignment horizontal="center" vertical="center"/>
    </xf>
    <xf numFmtId="0" fontId="16" fillId="20" borderId="2" xfId="0" applyFont="1" applyFill="1" applyBorder="1" applyAlignment="1">
      <alignment horizontal="center" vertical="center"/>
    </xf>
    <xf numFmtId="0" fontId="16" fillId="20" borderId="36" xfId="0" applyFont="1" applyFill="1" applyBorder="1" applyAlignment="1">
      <alignment horizontal="center" vertical="center"/>
    </xf>
    <xf numFmtId="0" fontId="16" fillId="21" borderId="71" xfId="0" applyFont="1" applyFill="1" applyBorder="1" applyAlignment="1">
      <alignment horizontal="center" vertical="center" wrapText="1"/>
    </xf>
    <xf numFmtId="0" fontId="16" fillId="21" borderId="72" xfId="0" applyFont="1" applyFill="1" applyBorder="1" applyAlignment="1">
      <alignment horizontal="center" vertical="center" wrapText="1"/>
    </xf>
    <xf numFmtId="0" fontId="16" fillId="21" borderId="36" xfId="0" applyFont="1" applyFill="1" applyBorder="1" applyAlignment="1">
      <alignment horizontal="center" vertical="center" wrapText="1"/>
    </xf>
    <xf numFmtId="0" fontId="16" fillId="21" borderId="21" xfId="0" applyFont="1" applyFill="1" applyBorder="1" applyAlignment="1">
      <alignment horizontal="center" vertical="center" wrapText="1"/>
    </xf>
    <xf numFmtId="0" fontId="16" fillId="20" borderId="0" xfId="0" applyFont="1" applyFill="1" applyBorder="1" applyAlignment="1">
      <alignment horizontal="center" vertical="center"/>
    </xf>
    <xf numFmtId="0" fontId="16" fillId="15" borderId="66" xfId="0" applyFont="1" applyFill="1" applyBorder="1" applyAlignment="1">
      <alignment horizontal="center" vertical="center"/>
    </xf>
    <xf numFmtId="0" fontId="16" fillId="15" borderId="13" xfId="0" applyFont="1" applyFill="1" applyBorder="1" applyAlignment="1">
      <alignment horizontal="center" vertical="center"/>
    </xf>
    <xf numFmtId="0" fontId="16" fillId="18" borderId="4" xfId="0" applyFont="1" applyFill="1" applyBorder="1" applyAlignment="1">
      <alignment horizontal="center"/>
    </xf>
    <xf numFmtId="0" fontId="16" fillId="18" borderId="5" xfId="0" applyFont="1" applyFill="1" applyBorder="1" applyAlignment="1">
      <alignment horizontal="center"/>
    </xf>
    <xf numFmtId="0" fontId="16" fillId="14" borderId="4" xfId="0" applyFont="1" applyFill="1" applyBorder="1" applyAlignment="1">
      <alignment horizontal="center" vertical="center"/>
    </xf>
    <xf numFmtId="0" fontId="16" fillId="14" borderId="5" xfId="0" applyFont="1" applyFill="1" applyBorder="1" applyAlignment="1">
      <alignment horizontal="center" vertical="center"/>
    </xf>
    <xf numFmtId="0" fontId="16" fillId="14" borderId="6" xfId="0" applyFont="1" applyFill="1" applyBorder="1" applyAlignment="1">
      <alignment horizontal="center" vertical="center"/>
    </xf>
    <xf numFmtId="0" fontId="16" fillId="22" borderId="7" xfId="0" applyFont="1" applyFill="1" applyBorder="1" applyAlignment="1">
      <alignment horizontal="center" vertical="center" wrapText="1"/>
    </xf>
    <xf numFmtId="0" fontId="16" fillId="22" borderId="0" xfId="0" applyFont="1" applyFill="1" applyBorder="1" applyAlignment="1">
      <alignment horizontal="center" vertical="center" wrapText="1"/>
    </xf>
    <xf numFmtId="0" fontId="16" fillId="22" borderId="8" xfId="0" applyFont="1" applyFill="1" applyBorder="1" applyAlignment="1">
      <alignment horizontal="center" vertical="center" wrapText="1"/>
    </xf>
    <xf numFmtId="0" fontId="19" fillId="0" borderId="0" xfId="0" applyFont="1" applyBorder="1" applyAlignment="1" applyProtection="1">
      <alignment horizontal="center" vertical="center" wrapText="1"/>
      <protection hidden="1"/>
    </xf>
    <xf numFmtId="0" fontId="6" fillId="12" borderId="17" xfId="0" applyFont="1" applyFill="1" applyBorder="1" applyAlignment="1">
      <alignment horizontal="left"/>
    </xf>
    <xf numFmtId="0" fontId="6" fillId="12" borderId="19" xfId="0" applyFont="1" applyFill="1" applyBorder="1" applyAlignment="1">
      <alignment horizontal="left"/>
    </xf>
    <xf numFmtId="0" fontId="0" fillId="0" borderId="2" xfId="0" applyBorder="1" applyAlignment="1">
      <alignment horizontal="center" vertical="center" wrapText="1"/>
    </xf>
    <xf numFmtId="0" fontId="6" fillId="25" borderId="18" xfId="0" applyFont="1" applyFill="1" applyBorder="1" applyAlignment="1">
      <alignment horizontal="left"/>
    </xf>
    <xf numFmtId="0" fontId="6" fillId="25" borderId="19" xfId="0" applyFont="1" applyFill="1" applyBorder="1" applyAlignment="1">
      <alignment horizontal="left"/>
    </xf>
    <xf numFmtId="0" fontId="6" fillId="14" borderId="17" xfId="0" applyFont="1" applyFill="1" applyBorder="1" applyAlignment="1">
      <alignment horizontal="left"/>
    </xf>
    <xf numFmtId="0" fontId="6" fillId="14" borderId="18" xfId="0" applyFont="1" applyFill="1" applyBorder="1" applyAlignment="1">
      <alignment horizontal="left"/>
    </xf>
    <xf numFmtId="0" fontId="6" fillId="14" borderId="19" xfId="0" applyFont="1" applyFill="1" applyBorder="1" applyAlignment="1">
      <alignment horizontal="left"/>
    </xf>
    <xf numFmtId="0" fontId="6" fillId="19" borderId="17" xfId="0" applyFont="1" applyFill="1" applyBorder="1" applyAlignment="1">
      <alignment horizontal="left"/>
    </xf>
    <xf numFmtId="0" fontId="6" fillId="19" borderId="18" xfId="0" applyFont="1" applyFill="1" applyBorder="1" applyAlignment="1">
      <alignment horizontal="left"/>
    </xf>
    <xf numFmtId="0" fontId="6" fillId="19" borderId="19" xfId="0" applyFont="1" applyFill="1" applyBorder="1" applyAlignment="1">
      <alignment horizontal="left"/>
    </xf>
    <xf numFmtId="0" fontId="0" fillId="0" borderId="49" xfId="0" applyBorder="1" applyAlignment="1">
      <alignment horizontal="center" vertical="center" wrapText="1"/>
    </xf>
    <xf numFmtId="0" fontId="0" fillId="0" borderId="48" xfId="0" applyBorder="1" applyAlignment="1">
      <alignment horizontal="center" vertical="center" wrapText="1"/>
    </xf>
    <xf numFmtId="0" fontId="0" fillId="0" borderId="56" xfId="0" applyBorder="1" applyAlignment="1">
      <alignment horizontal="center" vertical="center" wrapText="1"/>
    </xf>
    <xf numFmtId="0" fontId="0" fillId="0" borderId="30" xfId="0" applyBorder="1" applyAlignment="1">
      <alignment horizontal="center" vertical="center" wrapText="1"/>
    </xf>
    <xf numFmtId="0" fontId="0" fillId="0" borderId="50" xfId="0" applyBorder="1" applyAlignment="1">
      <alignment horizontal="center" vertical="center" wrapText="1"/>
    </xf>
    <xf numFmtId="0" fontId="0" fillId="0" borderId="31" xfId="0" applyBorder="1" applyAlignment="1">
      <alignment horizontal="center" vertical="center" wrapText="1"/>
    </xf>
    <xf numFmtId="0" fontId="0" fillId="26" borderId="38" xfId="0" applyFont="1" applyFill="1" applyBorder="1" applyAlignment="1">
      <alignment horizontal="left" vertical="center" wrapText="1"/>
    </xf>
    <xf numFmtId="0" fontId="0" fillId="26" borderId="47" xfId="0" applyFont="1" applyFill="1" applyBorder="1" applyAlignment="1">
      <alignment horizontal="left" vertical="center" wrapText="1"/>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30" fillId="0" borderId="38" xfId="0" applyFont="1" applyBorder="1" applyAlignment="1">
      <alignment horizontal="center"/>
    </xf>
    <xf numFmtId="0" fontId="0" fillId="0" borderId="0" xfId="0" applyBorder="1" applyAlignment="1">
      <alignment horizontal="left" vertical="center" wrapText="1"/>
    </xf>
    <xf numFmtId="0" fontId="0" fillId="0" borderId="8" xfId="0" applyBorder="1" applyAlignment="1">
      <alignment horizontal="left" vertical="center" wrapText="1"/>
    </xf>
    <xf numFmtId="0" fontId="4" fillId="5" borderId="25" xfId="4" applyBorder="1" applyAlignment="1">
      <alignment horizontal="left" vertical="top" wrapText="1"/>
    </xf>
    <xf numFmtId="0" fontId="4" fillId="5" borderId="26" xfId="4" applyBorder="1" applyAlignment="1">
      <alignment horizontal="left" vertical="top" wrapText="1"/>
    </xf>
    <xf numFmtId="0" fontId="4" fillId="5" borderId="27" xfId="4" applyBorder="1" applyAlignment="1">
      <alignment horizontal="left" vertical="top"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wrapText="1"/>
    </xf>
    <xf numFmtId="0" fontId="0" fillId="0" borderId="4" xfId="0"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7" xfId="0" applyBorder="1" applyAlignment="1">
      <alignment horizontal="right" vertical="center"/>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cellXfs>
  <cellStyles count="9">
    <cellStyle name="Bad" xfId="2" builtinId="27"/>
    <cellStyle name="Calculation" xfId="4" builtinId="22"/>
    <cellStyle name="Error" xfId="8"/>
    <cellStyle name="Good" xfId="1" builtinId="26"/>
    <cellStyle name="Hyperlink" xfId="7" builtinId="8"/>
    <cellStyle name="Input" xfId="5" builtinId="20"/>
    <cellStyle name="Neutral" xfId="3" builtinId="28"/>
    <cellStyle name="Normal" xfId="0" builtinId="0" customBuiltin="1"/>
    <cellStyle name="Note" xfId="6" builtinId="10"/>
  </cellStyles>
  <dxfs count="77">
    <dxf>
      <font>
        <color rgb="FF006100"/>
      </font>
      <fill>
        <patternFill>
          <bgColor rgb="FFC6EFCE"/>
        </patternFill>
      </fill>
    </dxf>
    <dxf>
      <font>
        <color rgb="FF9C0006"/>
      </font>
      <fill>
        <patternFill>
          <bgColor rgb="FFFFC7CE"/>
        </patternFill>
      </fill>
    </dxf>
    <dxf>
      <fill>
        <patternFill>
          <bgColor theme="5" tint="0.39994506668294322"/>
        </patternFill>
      </fill>
    </dxf>
    <dxf>
      <fill>
        <patternFill>
          <bgColor theme="7" tint="0.79998168889431442"/>
        </patternFill>
      </fill>
    </dxf>
    <dxf>
      <fill>
        <patternFill>
          <bgColor theme="9" tint="0.79998168889431442"/>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ill>
        <patternFill patternType="solid">
          <bgColor theme="7" tint="0.79998168889431442"/>
        </patternFill>
      </fill>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C6600"/>
      <color rgb="FFFFCCFF"/>
      <color rgb="FFFF66FF"/>
      <color rgb="FFC90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60-EC42-11CE-9E0D-00AA006002F3}" ax:persistence="persistStreamInit" r:id="rId1"/>
</file>

<file path=xl/activeX/activeX5.xml><?xml version="1.0" encoding="utf-8"?>
<ax:ocx xmlns:ax="http://schemas.microsoft.com/office/2006/activeX" xmlns:r="http://schemas.openxmlformats.org/officeDocument/2006/relationships" ax:classid="{8BD21D6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Figure 1: Deficiency Summary</a:t>
            </a:r>
          </a:p>
        </c:rich>
      </c:tx>
      <c:layout/>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stacked"/>
        <c:varyColors val="0"/>
        <c:ser>
          <c:idx val="1"/>
          <c:order val="0"/>
          <c:tx>
            <c:strRef>
              <c:f>'Output Summary'!$C$13</c:f>
              <c:strCache>
                <c:ptCount val="1"/>
                <c:pt idx="0">
                  <c:v>Horizontal Position</c:v>
                </c:pt>
              </c:strCache>
            </c:strRef>
          </c:tx>
          <c:spPr>
            <a:solidFill>
              <a:srgbClr val="7030A0"/>
            </a:solidFill>
            <a:ln>
              <a:noFill/>
            </a:ln>
            <a:effectLst/>
          </c:spPr>
          <c:invertIfNegative val="0"/>
          <c:cat>
            <c:strLit>
              <c:ptCount val="3"/>
              <c:pt idx="0">
                <c:v>Current &amp; Trajectory Deficiency</c:v>
              </c:pt>
              <c:pt idx="1">
                <c:v>Current Deficiency</c:v>
              </c:pt>
              <c:pt idx="2">
                <c:v>Trajectory Deficiency</c:v>
              </c:pt>
            </c:strLit>
          </c:cat>
          <c:val>
            <c:numRef>
              <c:f>'Output Summary'!$C$21:$C$23</c:f>
              <c:numCache>
                <c:formatCode>General</c:formatCode>
                <c:ptCount val="3"/>
                <c:pt idx="0" formatCode="0">
                  <c:v>0</c:v>
                </c:pt>
                <c:pt idx="1">
                  <c:v>0</c:v>
                </c:pt>
                <c:pt idx="2">
                  <c:v>0</c:v>
                </c:pt>
              </c:numCache>
            </c:numRef>
          </c:val>
          <c:extLst>
            <c:ext xmlns:c16="http://schemas.microsoft.com/office/drawing/2014/chart" uri="{C3380CC4-5D6E-409C-BE32-E72D297353CC}">
              <c16:uniqueId val="{00000009-CD71-4954-B075-0AB7576AF416}"/>
            </c:ext>
          </c:extLst>
        </c:ser>
        <c:ser>
          <c:idx val="0"/>
          <c:order val="1"/>
          <c:tx>
            <c:strRef>
              <c:f>'Output Summary'!$D$13</c:f>
              <c:strCache>
                <c:ptCount val="1"/>
                <c:pt idx="0">
                  <c:v>Vertical Position</c:v>
                </c:pt>
              </c:strCache>
            </c:strRef>
          </c:tx>
          <c:spPr>
            <a:solidFill>
              <a:schemeClr val="accent4">
                <a:lumMod val="60000"/>
                <a:lumOff val="40000"/>
              </a:schemeClr>
            </a:solidFill>
            <a:ln>
              <a:noFill/>
            </a:ln>
            <a:effectLst/>
          </c:spPr>
          <c:invertIfNegative val="0"/>
          <c:cat>
            <c:strLit>
              <c:ptCount val="3"/>
              <c:pt idx="0">
                <c:v>Current &amp; Trajectory Deficiency</c:v>
              </c:pt>
              <c:pt idx="1">
                <c:v>Current Deficiency</c:v>
              </c:pt>
              <c:pt idx="2">
                <c:v>Trajectory Deficiency</c:v>
              </c:pt>
            </c:strLit>
          </c:cat>
          <c:val>
            <c:numRef>
              <c:f>'Output Summary'!$D$21:$D$23</c:f>
              <c:numCache>
                <c:formatCode>General</c:formatCode>
                <c:ptCount val="3"/>
                <c:pt idx="0" formatCode="0">
                  <c:v>0</c:v>
                </c:pt>
                <c:pt idx="1">
                  <c:v>0</c:v>
                </c:pt>
                <c:pt idx="2">
                  <c:v>0</c:v>
                </c:pt>
              </c:numCache>
            </c:numRef>
          </c:val>
          <c:extLst>
            <c:ext xmlns:c16="http://schemas.microsoft.com/office/drawing/2014/chart" uri="{C3380CC4-5D6E-409C-BE32-E72D297353CC}">
              <c16:uniqueId val="{00000008-CD71-4954-B075-0AB7576AF416}"/>
            </c:ext>
          </c:extLst>
        </c:ser>
        <c:ser>
          <c:idx val="4"/>
          <c:order val="2"/>
          <c:tx>
            <c:strRef>
              <c:f>'Output Summary'!$E$13</c:f>
              <c:strCache>
                <c:ptCount val="1"/>
                <c:pt idx="0">
                  <c:v>Biology</c:v>
                </c:pt>
              </c:strCache>
            </c:strRef>
          </c:tx>
          <c:spPr>
            <a:solidFill>
              <a:schemeClr val="accent6">
                <a:lumMod val="60000"/>
                <a:lumOff val="40000"/>
              </a:schemeClr>
            </a:solidFill>
            <a:ln>
              <a:noFill/>
            </a:ln>
            <a:effectLst/>
          </c:spPr>
          <c:invertIfNegative val="0"/>
          <c:cat>
            <c:strLit>
              <c:ptCount val="3"/>
              <c:pt idx="0">
                <c:v>Current &amp; Trajectory Deficiency</c:v>
              </c:pt>
              <c:pt idx="1">
                <c:v>Current Deficiency</c:v>
              </c:pt>
              <c:pt idx="2">
                <c:v>Trajectory Deficiency</c:v>
              </c:pt>
            </c:strLit>
          </c:cat>
          <c:val>
            <c:numRef>
              <c:f>'Output Summary'!$E$21:$E$23</c:f>
              <c:numCache>
                <c:formatCode>General</c:formatCode>
                <c:ptCount val="3"/>
                <c:pt idx="0" formatCode="0">
                  <c:v>0</c:v>
                </c:pt>
                <c:pt idx="1">
                  <c:v>0</c:v>
                </c:pt>
                <c:pt idx="2">
                  <c:v>0</c:v>
                </c:pt>
              </c:numCache>
            </c:numRef>
          </c:val>
          <c:extLst>
            <c:ext xmlns:c16="http://schemas.microsoft.com/office/drawing/2014/chart" uri="{C3380CC4-5D6E-409C-BE32-E72D297353CC}">
              <c16:uniqueId val="{00000004-CD71-4954-B075-0AB7576AF416}"/>
            </c:ext>
          </c:extLst>
        </c:ser>
        <c:ser>
          <c:idx val="3"/>
          <c:order val="3"/>
          <c:tx>
            <c:strRef>
              <c:f>'Output Summary'!$F$13</c:f>
              <c:strCache>
                <c:ptCount val="1"/>
                <c:pt idx="0">
                  <c:v>Hydrology</c:v>
                </c:pt>
              </c:strCache>
            </c:strRef>
          </c:tx>
          <c:spPr>
            <a:solidFill>
              <a:schemeClr val="accent5">
                <a:lumMod val="60000"/>
                <a:lumOff val="40000"/>
              </a:schemeClr>
            </a:solidFill>
            <a:ln>
              <a:noFill/>
            </a:ln>
            <a:effectLst/>
          </c:spPr>
          <c:invertIfNegative val="0"/>
          <c:cat>
            <c:strLit>
              <c:ptCount val="3"/>
              <c:pt idx="0">
                <c:v>Current &amp; Trajectory Deficiency</c:v>
              </c:pt>
              <c:pt idx="1">
                <c:v>Current Deficiency</c:v>
              </c:pt>
              <c:pt idx="2">
                <c:v>Trajectory Deficiency</c:v>
              </c:pt>
            </c:strLit>
          </c:cat>
          <c:val>
            <c:numRef>
              <c:f>'Output Summary'!$F$21:$F$23</c:f>
              <c:numCache>
                <c:formatCode>General</c:formatCode>
                <c:ptCount val="3"/>
                <c:pt idx="0" formatCode="0">
                  <c:v>0</c:v>
                </c:pt>
                <c:pt idx="1">
                  <c:v>0</c:v>
                </c:pt>
                <c:pt idx="2">
                  <c:v>0</c:v>
                </c:pt>
              </c:numCache>
            </c:numRef>
          </c:val>
          <c:extLst>
            <c:ext xmlns:c16="http://schemas.microsoft.com/office/drawing/2014/chart" uri="{C3380CC4-5D6E-409C-BE32-E72D297353CC}">
              <c16:uniqueId val="{00000003-CD71-4954-B075-0AB7576AF416}"/>
            </c:ext>
          </c:extLst>
        </c:ser>
        <c:ser>
          <c:idx val="2"/>
          <c:order val="4"/>
          <c:tx>
            <c:strRef>
              <c:f>'Output Summary'!$G$13</c:f>
              <c:strCache>
                <c:ptCount val="1"/>
                <c:pt idx="0">
                  <c:v>Soil Condition</c:v>
                </c:pt>
              </c:strCache>
            </c:strRef>
          </c:tx>
          <c:spPr>
            <a:solidFill>
              <a:schemeClr val="accent2"/>
            </a:solidFill>
            <a:ln>
              <a:noFill/>
            </a:ln>
            <a:effectLst/>
          </c:spPr>
          <c:invertIfNegative val="0"/>
          <c:cat>
            <c:strLit>
              <c:ptCount val="3"/>
              <c:pt idx="0">
                <c:v>Current &amp; Trajectory Deficiency</c:v>
              </c:pt>
              <c:pt idx="1">
                <c:v>Current Deficiency</c:v>
              </c:pt>
              <c:pt idx="2">
                <c:v>Trajectory Deficiency</c:v>
              </c:pt>
            </c:strLit>
          </c:cat>
          <c:val>
            <c:numRef>
              <c:f>'Output Summary'!$G$21</c:f>
              <c:numCache>
                <c:formatCode>0</c:formatCode>
                <c:ptCount val="1"/>
                <c:pt idx="0">
                  <c:v>0</c:v>
                </c:pt>
              </c:numCache>
            </c:numRef>
          </c:val>
          <c:extLst>
            <c:ext xmlns:c16="http://schemas.microsoft.com/office/drawing/2014/chart" uri="{C3380CC4-5D6E-409C-BE32-E72D297353CC}">
              <c16:uniqueId val="{00000000-8779-4B50-8D34-D560EED5C8D1}"/>
            </c:ext>
          </c:extLst>
        </c:ser>
        <c:ser>
          <c:idx val="5"/>
          <c:order val="5"/>
          <c:tx>
            <c:strRef>
              <c:f>'Output Summary'!$H$13</c:f>
              <c:strCache>
                <c:ptCount val="1"/>
                <c:pt idx="0">
                  <c:v>Water Chemistry</c:v>
                </c:pt>
              </c:strCache>
            </c:strRef>
          </c:tx>
          <c:spPr>
            <a:solidFill>
              <a:srgbClr val="00B0F0"/>
            </a:solidFill>
            <a:ln>
              <a:noFill/>
            </a:ln>
            <a:effectLst/>
          </c:spPr>
          <c:invertIfNegative val="0"/>
          <c:cat>
            <c:strLit>
              <c:ptCount val="3"/>
              <c:pt idx="0">
                <c:v>Current &amp; Trajectory Deficiency</c:v>
              </c:pt>
              <c:pt idx="1">
                <c:v>Current Deficiency</c:v>
              </c:pt>
              <c:pt idx="2">
                <c:v>Trajectory Deficiency</c:v>
              </c:pt>
            </c:strLit>
          </c:cat>
          <c:val>
            <c:numRef>
              <c:f>'Output Summary'!$H$21:$H$23</c:f>
              <c:numCache>
                <c:formatCode>General</c:formatCode>
                <c:ptCount val="3"/>
                <c:pt idx="0" formatCode="0">
                  <c:v>0</c:v>
                </c:pt>
                <c:pt idx="1">
                  <c:v>0</c:v>
                </c:pt>
                <c:pt idx="2">
                  <c:v>0</c:v>
                </c:pt>
              </c:numCache>
            </c:numRef>
          </c:val>
          <c:extLst>
            <c:ext xmlns:c16="http://schemas.microsoft.com/office/drawing/2014/chart" uri="{C3380CC4-5D6E-409C-BE32-E72D297353CC}">
              <c16:uniqueId val="{00000005-CD71-4954-B075-0AB7576AF416}"/>
            </c:ext>
          </c:extLst>
        </c:ser>
        <c:dLbls>
          <c:showLegendKey val="0"/>
          <c:showVal val="0"/>
          <c:showCatName val="0"/>
          <c:showSerName val="0"/>
          <c:showPercent val="0"/>
          <c:showBubbleSize val="0"/>
        </c:dLbls>
        <c:gapWidth val="150"/>
        <c:overlap val="100"/>
        <c:axId val="561029960"/>
        <c:axId val="561030744"/>
        <c:extLst/>
      </c:barChart>
      <c:catAx>
        <c:axId val="561029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crossAx val="561030744"/>
        <c:crosses val="autoZero"/>
        <c:auto val="1"/>
        <c:lblAlgn val="ctr"/>
        <c:lblOffset val="100"/>
        <c:noMultiLvlLbl val="0"/>
      </c:catAx>
      <c:valAx>
        <c:axId val="561030744"/>
        <c:scaling>
          <c:orientation val="minMax"/>
          <c:max val="6"/>
          <c:min val="0"/>
        </c:scaling>
        <c:delete val="1"/>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sz="1600" b="1">
                    <a:solidFill>
                      <a:sysClr val="windowText" lastClr="000000"/>
                    </a:solidFill>
                  </a:rPr>
                  <a:t>Deficient Attributes </a:t>
                </a:r>
              </a:p>
            </c:rich>
          </c:tx>
          <c:layout>
            <c:manualLayout>
              <c:xMode val="edge"/>
              <c:yMode val="edge"/>
              <c:x val="6.6890858137025342E-3"/>
              <c:y val="0.14762324797376866"/>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crossAx val="5610299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F2" lockText="1" noThreeD="1"/>
</file>

<file path=xl/ctrlProps/ctrlProp10.xml><?xml version="1.0" encoding="utf-8"?>
<formControlPr xmlns="http://schemas.microsoft.com/office/spreadsheetml/2009/9/main" objectType="CheckBox" fmlaLink="F11" lockText="1" noThreeD="1"/>
</file>

<file path=xl/ctrlProps/ctrlProp11.xml><?xml version="1.0" encoding="utf-8"?>
<formControlPr xmlns="http://schemas.microsoft.com/office/spreadsheetml/2009/9/main" objectType="CheckBox" fmlaLink="F12" lockText="1" noThreeD="1"/>
</file>

<file path=xl/ctrlProps/ctrlProp12.xml><?xml version="1.0" encoding="utf-8"?>
<formControlPr xmlns="http://schemas.microsoft.com/office/spreadsheetml/2009/9/main" objectType="CheckBox" fmlaLink="F13" lockText="1" noThreeD="1"/>
</file>

<file path=xl/ctrlProps/ctrlProp13.xml><?xml version="1.0" encoding="utf-8"?>
<formControlPr xmlns="http://schemas.microsoft.com/office/spreadsheetml/2009/9/main" objectType="CheckBox" fmlaLink="F14" lockText="1" noThreeD="1"/>
</file>

<file path=xl/ctrlProps/ctrlProp14.xml><?xml version="1.0" encoding="utf-8"?>
<formControlPr xmlns="http://schemas.microsoft.com/office/spreadsheetml/2009/9/main" objectType="CheckBox" fmlaLink="F15" lockText="1" noThreeD="1"/>
</file>

<file path=xl/ctrlProps/ctrlProp15.xml><?xml version="1.0" encoding="utf-8"?>
<formControlPr xmlns="http://schemas.microsoft.com/office/spreadsheetml/2009/9/main" objectType="CheckBox" fmlaLink="F16" lockText="1" noThreeD="1"/>
</file>

<file path=xl/ctrlProps/ctrlProp16.xml><?xml version="1.0" encoding="utf-8"?>
<formControlPr xmlns="http://schemas.microsoft.com/office/spreadsheetml/2009/9/main" objectType="CheckBox" fmlaLink="F17" lockText="1" noThreeD="1"/>
</file>

<file path=xl/ctrlProps/ctrlProp17.xml><?xml version="1.0" encoding="utf-8"?>
<formControlPr xmlns="http://schemas.microsoft.com/office/spreadsheetml/2009/9/main" objectType="CheckBox" fmlaLink="F18" lockText="1" noThreeD="1"/>
</file>

<file path=xl/ctrlProps/ctrlProp18.xml><?xml version="1.0" encoding="utf-8"?>
<formControlPr xmlns="http://schemas.microsoft.com/office/spreadsheetml/2009/9/main" objectType="CheckBox" fmlaLink="F19" lockText="1" noThreeD="1"/>
</file>

<file path=xl/ctrlProps/ctrlProp19.xml><?xml version="1.0" encoding="utf-8"?>
<formControlPr xmlns="http://schemas.microsoft.com/office/spreadsheetml/2009/9/main" objectType="CheckBox" fmlaLink="F20" lockText="1" noThreeD="1"/>
</file>

<file path=xl/ctrlProps/ctrlProp2.xml><?xml version="1.0" encoding="utf-8"?>
<formControlPr xmlns="http://schemas.microsoft.com/office/spreadsheetml/2009/9/main" objectType="CheckBox" fmlaLink="F4" lockText="1" noThreeD="1"/>
</file>

<file path=xl/ctrlProps/ctrlProp20.xml><?xml version="1.0" encoding="utf-8"?>
<formControlPr xmlns="http://schemas.microsoft.com/office/spreadsheetml/2009/9/main" objectType="CheckBox" fmlaLink="F21" lockText="1" noThreeD="1"/>
</file>

<file path=xl/ctrlProps/ctrlProp21.xml><?xml version="1.0" encoding="utf-8"?>
<formControlPr xmlns="http://schemas.microsoft.com/office/spreadsheetml/2009/9/main" objectType="CheckBox" fmlaLink="F22" lockText="1" noThreeD="1"/>
</file>

<file path=xl/ctrlProps/ctrlProp22.xml><?xml version="1.0" encoding="utf-8"?>
<formControlPr xmlns="http://schemas.microsoft.com/office/spreadsheetml/2009/9/main" objectType="CheckBox" fmlaLink="F23" lockText="1" noThreeD="1"/>
</file>

<file path=xl/ctrlProps/ctrlProp23.xml><?xml version="1.0" encoding="utf-8"?>
<formControlPr xmlns="http://schemas.microsoft.com/office/spreadsheetml/2009/9/main" objectType="CheckBox" fmlaLink="F24" lockText="1" noThreeD="1"/>
</file>

<file path=xl/ctrlProps/ctrlProp24.xml><?xml version="1.0" encoding="utf-8"?>
<formControlPr xmlns="http://schemas.microsoft.com/office/spreadsheetml/2009/9/main" objectType="CheckBox" fmlaLink="F25" lockText="1" noThreeD="1"/>
</file>

<file path=xl/ctrlProps/ctrlProp25.xml><?xml version="1.0" encoding="utf-8"?>
<formControlPr xmlns="http://schemas.microsoft.com/office/spreadsheetml/2009/9/main" objectType="CheckBox" fmlaLink="F26" lockText="1" noThreeD="1"/>
</file>

<file path=xl/ctrlProps/ctrlProp26.xml><?xml version="1.0" encoding="utf-8"?>
<formControlPr xmlns="http://schemas.microsoft.com/office/spreadsheetml/2009/9/main" objectType="CheckBox" fmlaLink="F27" lockText="1" noThreeD="1"/>
</file>

<file path=xl/ctrlProps/ctrlProp27.xml><?xml version="1.0" encoding="utf-8"?>
<formControlPr xmlns="http://schemas.microsoft.com/office/spreadsheetml/2009/9/main" objectType="CheckBox" fmlaLink="F28" lockText="1" noThreeD="1"/>
</file>

<file path=xl/ctrlProps/ctrlProp28.xml><?xml version="1.0" encoding="utf-8"?>
<formControlPr xmlns="http://schemas.microsoft.com/office/spreadsheetml/2009/9/main" objectType="CheckBox" fmlaLink="F29" lockText="1" noThreeD="1"/>
</file>

<file path=xl/ctrlProps/ctrlProp29.xml><?xml version="1.0" encoding="utf-8"?>
<formControlPr xmlns="http://schemas.microsoft.com/office/spreadsheetml/2009/9/main" objectType="CheckBox" fmlaLink="F30" lockText="1" noThreeD="1"/>
</file>

<file path=xl/ctrlProps/ctrlProp3.xml><?xml version="1.0" encoding="utf-8"?>
<formControlPr xmlns="http://schemas.microsoft.com/office/spreadsheetml/2009/9/main" objectType="CheckBox" fmlaLink="F5" lockText="1" noThreeD="1"/>
</file>

<file path=xl/ctrlProps/ctrlProp30.xml><?xml version="1.0" encoding="utf-8"?>
<formControlPr xmlns="http://schemas.microsoft.com/office/spreadsheetml/2009/9/main" objectType="CheckBox" fmlaLink="F31" lockText="1" noThreeD="1"/>
</file>

<file path=xl/ctrlProps/ctrlProp31.xml><?xml version="1.0" encoding="utf-8"?>
<formControlPr xmlns="http://schemas.microsoft.com/office/spreadsheetml/2009/9/main" objectType="CheckBox" fmlaLink="F32" lockText="1" noThreeD="1"/>
</file>

<file path=xl/ctrlProps/ctrlProp32.xml><?xml version="1.0" encoding="utf-8"?>
<formControlPr xmlns="http://schemas.microsoft.com/office/spreadsheetml/2009/9/main" objectType="CheckBox" fmlaLink="F33" lockText="1" noThreeD="1"/>
</file>

<file path=xl/ctrlProps/ctrlProp33.xml><?xml version="1.0" encoding="utf-8"?>
<formControlPr xmlns="http://schemas.microsoft.com/office/spreadsheetml/2009/9/main" objectType="CheckBox" fmlaLink="F34" lockText="1" noThreeD="1"/>
</file>

<file path=xl/ctrlProps/ctrlProp34.xml><?xml version="1.0" encoding="utf-8"?>
<formControlPr xmlns="http://schemas.microsoft.com/office/spreadsheetml/2009/9/main" objectType="CheckBox" fmlaLink="F35" lockText="1" noThreeD="1"/>
</file>

<file path=xl/ctrlProps/ctrlProp35.xml><?xml version="1.0" encoding="utf-8"?>
<formControlPr xmlns="http://schemas.microsoft.com/office/spreadsheetml/2009/9/main" objectType="CheckBox" fmlaLink="F36" lockText="1" noThreeD="1"/>
</file>

<file path=xl/ctrlProps/ctrlProp4.xml><?xml version="1.0" encoding="utf-8"?>
<formControlPr xmlns="http://schemas.microsoft.com/office/spreadsheetml/2009/9/main" objectType="CheckBox" fmlaLink="F3" lockText="1" noThreeD="1"/>
</file>

<file path=xl/ctrlProps/ctrlProp5.xml><?xml version="1.0" encoding="utf-8"?>
<formControlPr xmlns="http://schemas.microsoft.com/office/spreadsheetml/2009/9/main" objectType="CheckBox" fmlaLink="F6" lockText="1" noThreeD="1"/>
</file>

<file path=xl/ctrlProps/ctrlProp6.xml><?xml version="1.0" encoding="utf-8"?>
<formControlPr xmlns="http://schemas.microsoft.com/office/spreadsheetml/2009/9/main" objectType="CheckBox" fmlaLink="F7" lockText="1" noThreeD="1"/>
</file>

<file path=xl/ctrlProps/ctrlProp7.xml><?xml version="1.0" encoding="utf-8"?>
<formControlPr xmlns="http://schemas.microsoft.com/office/spreadsheetml/2009/9/main" objectType="CheckBox" fmlaLink="F8" lockText="1" noThreeD="1"/>
</file>

<file path=xl/ctrlProps/ctrlProp8.xml><?xml version="1.0" encoding="utf-8"?>
<formControlPr xmlns="http://schemas.microsoft.com/office/spreadsheetml/2009/9/main" objectType="CheckBox" fmlaLink="F9" lockText="1" noThreeD="1"/>
</file>

<file path=xl/ctrlProps/ctrlProp9.xml><?xml version="1.0" encoding="utf-8"?>
<formControlPr xmlns="http://schemas.microsoft.com/office/spreadsheetml/2009/9/main" objectType="CheckBox" fmlaLink="F10"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3.emf"/><Relationship Id="rId5" Type="http://schemas.openxmlformats.org/officeDocument/2006/relationships/image" Target="../media/image4.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157769</xdr:colOff>
      <xdr:row>81</xdr:row>
      <xdr:rowOff>52125</xdr:rowOff>
    </xdr:from>
    <xdr:to>
      <xdr:col>3</xdr:col>
      <xdr:colOff>596321</xdr:colOff>
      <xdr:row>88</xdr:row>
      <xdr:rowOff>162961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769" y="16081834"/>
          <a:ext cx="3992243" cy="1371600"/>
        </a:xfrm>
        <a:prstGeom prst="rect">
          <a:avLst/>
        </a:prstGeom>
      </xdr:spPr>
    </xdr:pic>
    <xdr:clientData/>
  </xdr:twoCellAnchor>
  <xdr:twoCellAnchor editAs="oneCell">
    <xdr:from>
      <xdr:col>0</xdr:col>
      <xdr:colOff>1039090</xdr:colOff>
      <xdr:row>36</xdr:row>
      <xdr:rowOff>571499</xdr:rowOff>
    </xdr:from>
    <xdr:to>
      <xdr:col>0</xdr:col>
      <xdr:colOff>1229617</xdr:colOff>
      <xdr:row>36</xdr:row>
      <xdr:rowOff>752499</xdr:rowOff>
    </xdr:to>
    <xdr:pic>
      <xdr:nvPicPr>
        <xdr:cNvPr id="3" name="Picture 2"/>
        <xdr:cNvPicPr>
          <a:picLocks noChangeAspect="1"/>
        </xdr:cNvPicPr>
      </xdr:nvPicPr>
      <xdr:blipFill>
        <a:blip xmlns:r="http://schemas.openxmlformats.org/officeDocument/2006/relationships" r:embed="rId2"/>
        <a:stretch>
          <a:fillRect/>
        </a:stretch>
      </xdr:blipFill>
      <xdr:spPr>
        <a:xfrm>
          <a:off x="1039090" y="7931726"/>
          <a:ext cx="190527" cy="181000"/>
        </a:xfrm>
        <a:prstGeom prst="rect">
          <a:avLst/>
        </a:prstGeom>
      </xdr:spPr>
    </xdr:pic>
    <xdr:clientData/>
  </xdr:twoCellAnchor>
  <xdr:twoCellAnchor editAs="oneCell">
    <xdr:from>
      <xdr:col>1</xdr:col>
      <xdr:colOff>749877</xdr:colOff>
      <xdr:row>36</xdr:row>
      <xdr:rowOff>559376</xdr:rowOff>
    </xdr:from>
    <xdr:to>
      <xdr:col>1</xdr:col>
      <xdr:colOff>940404</xdr:colOff>
      <xdr:row>36</xdr:row>
      <xdr:rowOff>740376</xdr:rowOff>
    </xdr:to>
    <xdr:pic>
      <xdr:nvPicPr>
        <xdr:cNvPr id="4" name="Picture 3"/>
        <xdr:cNvPicPr>
          <a:picLocks noChangeAspect="1"/>
        </xdr:cNvPicPr>
      </xdr:nvPicPr>
      <xdr:blipFill>
        <a:blip xmlns:r="http://schemas.openxmlformats.org/officeDocument/2006/relationships" r:embed="rId2"/>
        <a:stretch>
          <a:fillRect/>
        </a:stretch>
      </xdr:blipFill>
      <xdr:spPr>
        <a:xfrm>
          <a:off x="2005445" y="7919603"/>
          <a:ext cx="190527" cy="181000"/>
        </a:xfrm>
        <a:prstGeom prst="rect">
          <a:avLst/>
        </a:prstGeom>
      </xdr:spPr>
    </xdr:pic>
    <xdr:clientData/>
  </xdr:twoCellAnchor>
  <xdr:oneCellAnchor>
    <xdr:from>
      <xdr:col>8</xdr:col>
      <xdr:colOff>883227</xdr:colOff>
      <xdr:row>36</xdr:row>
      <xdr:rowOff>554181</xdr:rowOff>
    </xdr:from>
    <xdr:ext cx="190527" cy="181000"/>
    <xdr:pic>
      <xdr:nvPicPr>
        <xdr:cNvPr id="5" name="Picture 4"/>
        <xdr:cNvPicPr>
          <a:picLocks noChangeAspect="1"/>
        </xdr:cNvPicPr>
      </xdr:nvPicPr>
      <xdr:blipFill>
        <a:blip xmlns:r="http://schemas.openxmlformats.org/officeDocument/2006/relationships" r:embed="rId2"/>
        <a:stretch>
          <a:fillRect/>
        </a:stretch>
      </xdr:blipFill>
      <xdr:spPr>
        <a:xfrm>
          <a:off x="9230591" y="7914408"/>
          <a:ext cx="190527" cy="18100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9</xdr:col>
      <xdr:colOff>552450</xdr:colOff>
      <xdr:row>0</xdr:row>
      <xdr:rowOff>38100</xdr:rowOff>
    </xdr:from>
    <xdr:to>
      <xdr:col>13</xdr:col>
      <xdr:colOff>376351</xdr:colOff>
      <xdr:row>6</xdr:row>
      <xdr:rowOff>47625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86575" y="38100"/>
          <a:ext cx="3224326" cy="11525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15</xdr:col>
      <xdr:colOff>19050</xdr:colOff>
      <xdr:row>20</xdr:row>
      <xdr:rowOff>152400</xdr:rowOff>
    </xdr:from>
    <xdr:to>
      <xdr:col>20</xdr:col>
      <xdr:colOff>490651</xdr:colOff>
      <xdr:row>26</xdr:row>
      <xdr:rowOff>161925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96650" y="4371975"/>
          <a:ext cx="3224326" cy="1152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777240</xdr:colOff>
          <xdr:row>1</xdr:row>
          <xdr:rowOff>68580</xdr:rowOff>
        </xdr:from>
        <xdr:to>
          <xdr:col>4</xdr:col>
          <xdr:colOff>1592580</xdr:colOff>
          <xdr:row>1</xdr:row>
          <xdr:rowOff>281940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3</xdr:row>
          <xdr:rowOff>76200</xdr:rowOff>
        </xdr:from>
        <xdr:to>
          <xdr:col>4</xdr:col>
          <xdr:colOff>1592580</xdr:colOff>
          <xdr:row>3</xdr:row>
          <xdr:rowOff>297180</xdr:rowOff>
        </xdr:to>
        <xdr:sp macro="" textlink="">
          <xdr:nvSpPr>
            <xdr:cNvPr id="15387" name="Check Box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4</xdr:row>
          <xdr:rowOff>144780</xdr:rowOff>
        </xdr:from>
        <xdr:to>
          <xdr:col>4</xdr:col>
          <xdr:colOff>1592580</xdr:colOff>
          <xdr:row>4</xdr:row>
          <xdr:rowOff>342900</xdr:rowOff>
        </xdr:to>
        <xdr:sp macro="" textlink="">
          <xdr:nvSpPr>
            <xdr:cNvPr id="15388" name="Check Box 28" hidden="1">
              <a:extLst>
                <a:ext uri="{63B3BB69-23CF-44E3-9099-C40C66FF867C}">
                  <a14:compatExt spid="_x0000_s1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1</xdr:row>
          <xdr:rowOff>320040</xdr:rowOff>
        </xdr:from>
        <xdr:to>
          <xdr:col>4</xdr:col>
          <xdr:colOff>1592580</xdr:colOff>
          <xdr:row>3</xdr:row>
          <xdr:rowOff>15240</xdr:rowOff>
        </xdr:to>
        <xdr:sp macro="" textlink="">
          <xdr:nvSpPr>
            <xdr:cNvPr id="15394" name="Check Box 34" hidden="1">
              <a:extLst>
                <a:ext uri="{63B3BB69-23CF-44E3-9099-C40C66FF867C}">
                  <a14:compatExt spid="_x0000_s15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4</xdr:row>
          <xdr:rowOff>487680</xdr:rowOff>
        </xdr:from>
        <xdr:to>
          <xdr:col>4</xdr:col>
          <xdr:colOff>1592580</xdr:colOff>
          <xdr:row>6</xdr:row>
          <xdr:rowOff>0</xdr:rowOff>
        </xdr:to>
        <xdr:sp macro="" textlink="">
          <xdr:nvSpPr>
            <xdr:cNvPr id="15395" name="Check Box 35" hidden="1">
              <a:extLst>
                <a:ext uri="{63B3BB69-23CF-44E3-9099-C40C66FF867C}">
                  <a14:compatExt spid="_x0000_s15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6</xdr:row>
          <xdr:rowOff>76200</xdr:rowOff>
        </xdr:from>
        <xdr:to>
          <xdr:col>4</xdr:col>
          <xdr:colOff>1592580</xdr:colOff>
          <xdr:row>6</xdr:row>
          <xdr:rowOff>297180</xdr:rowOff>
        </xdr:to>
        <xdr:sp macro="" textlink="">
          <xdr:nvSpPr>
            <xdr:cNvPr id="15396" name="Check Box 36" hidden="1">
              <a:extLst>
                <a:ext uri="{63B3BB69-23CF-44E3-9099-C40C66FF867C}">
                  <a14:compatExt spid="_x0000_s15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7</xdr:row>
          <xdr:rowOff>76200</xdr:rowOff>
        </xdr:from>
        <xdr:to>
          <xdr:col>4</xdr:col>
          <xdr:colOff>1592580</xdr:colOff>
          <xdr:row>7</xdr:row>
          <xdr:rowOff>297180</xdr:rowOff>
        </xdr:to>
        <xdr:sp macro="" textlink="">
          <xdr:nvSpPr>
            <xdr:cNvPr id="15397" name="Check Box 37" hidden="1">
              <a:extLst>
                <a:ext uri="{63B3BB69-23CF-44E3-9099-C40C66FF867C}">
                  <a14:compatExt spid="_x0000_s15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8</xdr:row>
          <xdr:rowOff>76200</xdr:rowOff>
        </xdr:from>
        <xdr:to>
          <xdr:col>4</xdr:col>
          <xdr:colOff>1592580</xdr:colOff>
          <xdr:row>8</xdr:row>
          <xdr:rowOff>297180</xdr:rowOff>
        </xdr:to>
        <xdr:sp macro="" textlink="">
          <xdr:nvSpPr>
            <xdr:cNvPr id="15398" name="Check Box 38" hidden="1">
              <a:extLst>
                <a:ext uri="{63B3BB69-23CF-44E3-9099-C40C66FF867C}">
                  <a14:compatExt spid="_x0000_s15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9</xdr:row>
          <xdr:rowOff>76200</xdr:rowOff>
        </xdr:from>
        <xdr:to>
          <xdr:col>4</xdr:col>
          <xdr:colOff>1592580</xdr:colOff>
          <xdr:row>9</xdr:row>
          <xdr:rowOff>297180</xdr:rowOff>
        </xdr:to>
        <xdr:sp macro="" textlink="">
          <xdr:nvSpPr>
            <xdr:cNvPr id="15399" name="Check Box 39" hidden="1">
              <a:extLst>
                <a:ext uri="{63B3BB69-23CF-44E3-9099-C40C66FF867C}">
                  <a14:compatExt spid="_x0000_s15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10</xdr:row>
          <xdr:rowOff>76200</xdr:rowOff>
        </xdr:from>
        <xdr:to>
          <xdr:col>4</xdr:col>
          <xdr:colOff>1592580</xdr:colOff>
          <xdr:row>10</xdr:row>
          <xdr:rowOff>297180</xdr:rowOff>
        </xdr:to>
        <xdr:sp macro="" textlink="">
          <xdr:nvSpPr>
            <xdr:cNvPr id="15400" name="Check Box 40" hidden="1">
              <a:extLst>
                <a:ext uri="{63B3BB69-23CF-44E3-9099-C40C66FF867C}">
                  <a14:compatExt spid="_x0000_s15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11</xdr:row>
          <xdr:rowOff>76200</xdr:rowOff>
        </xdr:from>
        <xdr:to>
          <xdr:col>4</xdr:col>
          <xdr:colOff>1592580</xdr:colOff>
          <xdr:row>11</xdr:row>
          <xdr:rowOff>297180</xdr:rowOff>
        </xdr:to>
        <xdr:sp macro="" textlink="">
          <xdr:nvSpPr>
            <xdr:cNvPr id="15401" name="Check Box 41" hidden="1">
              <a:extLst>
                <a:ext uri="{63B3BB69-23CF-44E3-9099-C40C66FF867C}">
                  <a14:compatExt spid="_x0000_s15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12</xdr:row>
          <xdr:rowOff>30480</xdr:rowOff>
        </xdr:from>
        <xdr:to>
          <xdr:col>4</xdr:col>
          <xdr:colOff>1600200</xdr:colOff>
          <xdr:row>12</xdr:row>
          <xdr:rowOff>228600</xdr:rowOff>
        </xdr:to>
        <xdr:sp macro="" textlink="">
          <xdr:nvSpPr>
            <xdr:cNvPr id="15402" name="Check Box 42" hidden="1">
              <a:extLst>
                <a:ext uri="{63B3BB69-23CF-44E3-9099-C40C66FF867C}">
                  <a14:compatExt spid="_x0000_s15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12</xdr:row>
          <xdr:rowOff>335280</xdr:rowOff>
        </xdr:from>
        <xdr:to>
          <xdr:col>4</xdr:col>
          <xdr:colOff>1592580</xdr:colOff>
          <xdr:row>14</xdr:row>
          <xdr:rowOff>15240</xdr:rowOff>
        </xdr:to>
        <xdr:sp macro="" textlink="">
          <xdr:nvSpPr>
            <xdr:cNvPr id="15403" name="Check Box 43" hidden="1">
              <a:extLst>
                <a:ext uri="{63B3BB69-23CF-44E3-9099-C40C66FF867C}">
                  <a14:compatExt spid="_x0000_s15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13</xdr:row>
          <xdr:rowOff>182880</xdr:rowOff>
        </xdr:from>
        <xdr:to>
          <xdr:col>4</xdr:col>
          <xdr:colOff>1592580</xdr:colOff>
          <xdr:row>15</xdr:row>
          <xdr:rowOff>0</xdr:rowOff>
        </xdr:to>
        <xdr:sp macro="" textlink="">
          <xdr:nvSpPr>
            <xdr:cNvPr id="15404" name="Check Box 44" hidden="1">
              <a:extLst>
                <a:ext uri="{63B3BB69-23CF-44E3-9099-C40C66FF867C}">
                  <a14:compatExt spid="_x0000_s15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15</xdr:row>
          <xdr:rowOff>76200</xdr:rowOff>
        </xdr:from>
        <xdr:to>
          <xdr:col>4</xdr:col>
          <xdr:colOff>1592580</xdr:colOff>
          <xdr:row>15</xdr:row>
          <xdr:rowOff>297180</xdr:rowOff>
        </xdr:to>
        <xdr:sp macro="" textlink="">
          <xdr:nvSpPr>
            <xdr:cNvPr id="15405" name="Check Box 45" hidden="1">
              <a:extLst>
                <a:ext uri="{63B3BB69-23CF-44E3-9099-C40C66FF867C}">
                  <a14:compatExt spid="_x0000_s15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16</xdr:row>
          <xdr:rowOff>76200</xdr:rowOff>
        </xdr:from>
        <xdr:to>
          <xdr:col>4</xdr:col>
          <xdr:colOff>1592580</xdr:colOff>
          <xdr:row>16</xdr:row>
          <xdr:rowOff>297180</xdr:rowOff>
        </xdr:to>
        <xdr:sp macro="" textlink="">
          <xdr:nvSpPr>
            <xdr:cNvPr id="15406" name="Check Box 46" hidden="1">
              <a:extLst>
                <a:ext uri="{63B3BB69-23CF-44E3-9099-C40C66FF867C}">
                  <a14:compatExt spid="_x0000_s15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16</xdr:row>
          <xdr:rowOff>472440</xdr:rowOff>
        </xdr:from>
        <xdr:to>
          <xdr:col>4</xdr:col>
          <xdr:colOff>1615440</xdr:colOff>
          <xdr:row>18</xdr:row>
          <xdr:rowOff>0</xdr:rowOff>
        </xdr:to>
        <xdr:sp macro="" textlink="">
          <xdr:nvSpPr>
            <xdr:cNvPr id="15407" name="Check Box 47" hidden="1">
              <a:extLst>
                <a:ext uri="{63B3BB69-23CF-44E3-9099-C40C66FF867C}">
                  <a14:compatExt spid="_x0000_s15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18</xdr:row>
          <xdr:rowOff>68580</xdr:rowOff>
        </xdr:from>
        <xdr:to>
          <xdr:col>4</xdr:col>
          <xdr:colOff>1592580</xdr:colOff>
          <xdr:row>18</xdr:row>
          <xdr:rowOff>281940</xdr:rowOff>
        </xdr:to>
        <xdr:sp macro="" textlink="">
          <xdr:nvSpPr>
            <xdr:cNvPr id="15408" name="Check Box 48" hidden="1">
              <a:extLst>
                <a:ext uri="{63B3BB69-23CF-44E3-9099-C40C66FF867C}">
                  <a14:compatExt spid="_x0000_s15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19</xdr:row>
          <xdr:rowOff>68580</xdr:rowOff>
        </xdr:from>
        <xdr:to>
          <xdr:col>4</xdr:col>
          <xdr:colOff>1592580</xdr:colOff>
          <xdr:row>19</xdr:row>
          <xdr:rowOff>281940</xdr:rowOff>
        </xdr:to>
        <xdr:sp macro="" textlink="">
          <xdr:nvSpPr>
            <xdr:cNvPr id="15409" name="Check Box 49" hidden="1">
              <a:extLst>
                <a:ext uri="{63B3BB69-23CF-44E3-9099-C40C66FF867C}">
                  <a14:compatExt spid="_x0000_s15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20</xdr:row>
          <xdr:rowOff>129540</xdr:rowOff>
        </xdr:from>
        <xdr:to>
          <xdr:col>4</xdr:col>
          <xdr:colOff>1592580</xdr:colOff>
          <xdr:row>20</xdr:row>
          <xdr:rowOff>342900</xdr:rowOff>
        </xdr:to>
        <xdr:sp macro="" textlink="">
          <xdr:nvSpPr>
            <xdr:cNvPr id="15410" name="Check Box 50" hidden="1">
              <a:extLst>
                <a:ext uri="{63B3BB69-23CF-44E3-9099-C40C66FF867C}">
                  <a14:compatExt spid="_x0000_s15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21</xdr:row>
          <xdr:rowOff>129540</xdr:rowOff>
        </xdr:from>
        <xdr:to>
          <xdr:col>4</xdr:col>
          <xdr:colOff>1592580</xdr:colOff>
          <xdr:row>22</xdr:row>
          <xdr:rowOff>15240</xdr:rowOff>
        </xdr:to>
        <xdr:sp macro="" textlink="">
          <xdr:nvSpPr>
            <xdr:cNvPr id="15411" name="Check Box 51" hidden="1">
              <a:extLst>
                <a:ext uri="{63B3BB69-23CF-44E3-9099-C40C66FF867C}">
                  <a14:compatExt spid="_x0000_s15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22</xdr:row>
          <xdr:rowOff>129540</xdr:rowOff>
        </xdr:from>
        <xdr:to>
          <xdr:col>4</xdr:col>
          <xdr:colOff>1592580</xdr:colOff>
          <xdr:row>22</xdr:row>
          <xdr:rowOff>342900</xdr:rowOff>
        </xdr:to>
        <xdr:sp macro="" textlink="">
          <xdr:nvSpPr>
            <xdr:cNvPr id="15412" name="Check Box 52" hidden="1">
              <a:extLst>
                <a:ext uri="{63B3BB69-23CF-44E3-9099-C40C66FF867C}">
                  <a14:compatExt spid="_x0000_s15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22</xdr:row>
          <xdr:rowOff>472440</xdr:rowOff>
        </xdr:from>
        <xdr:to>
          <xdr:col>4</xdr:col>
          <xdr:colOff>1592580</xdr:colOff>
          <xdr:row>23</xdr:row>
          <xdr:rowOff>182880</xdr:rowOff>
        </xdr:to>
        <xdr:sp macro="" textlink="">
          <xdr:nvSpPr>
            <xdr:cNvPr id="15413" name="Check Box 53" hidden="1">
              <a:extLst>
                <a:ext uri="{63B3BB69-23CF-44E3-9099-C40C66FF867C}">
                  <a14:compatExt spid="_x0000_s15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24</xdr:row>
          <xdr:rowOff>129540</xdr:rowOff>
        </xdr:from>
        <xdr:to>
          <xdr:col>4</xdr:col>
          <xdr:colOff>1592580</xdr:colOff>
          <xdr:row>25</xdr:row>
          <xdr:rowOff>15240</xdr:rowOff>
        </xdr:to>
        <xdr:sp macro="" textlink="">
          <xdr:nvSpPr>
            <xdr:cNvPr id="15414" name="Check Box 54" hidden="1">
              <a:extLst>
                <a:ext uri="{63B3BB69-23CF-44E3-9099-C40C66FF867C}">
                  <a14:compatExt spid="_x0000_s15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25</xdr:row>
          <xdr:rowOff>609600</xdr:rowOff>
        </xdr:from>
        <xdr:to>
          <xdr:col>4</xdr:col>
          <xdr:colOff>1592580</xdr:colOff>
          <xdr:row>25</xdr:row>
          <xdr:rowOff>830580</xdr:rowOff>
        </xdr:to>
        <xdr:sp macro="" textlink="">
          <xdr:nvSpPr>
            <xdr:cNvPr id="15415" name="Check Box 55" hidden="1">
              <a:extLst>
                <a:ext uri="{63B3BB69-23CF-44E3-9099-C40C66FF867C}">
                  <a14:compatExt spid="_x0000_s15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26</xdr:row>
          <xdr:rowOff>129540</xdr:rowOff>
        </xdr:from>
        <xdr:to>
          <xdr:col>4</xdr:col>
          <xdr:colOff>1592580</xdr:colOff>
          <xdr:row>26</xdr:row>
          <xdr:rowOff>342900</xdr:rowOff>
        </xdr:to>
        <xdr:sp macro="" textlink="">
          <xdr:nvSpPr>
            <xdr:cNvPr id="15416" name="Check Box 56" hidden="1">
              <a:extLst>
                <a:ext uri="{63B3BB69-23CF-44E3-9099-C40C66FF867C}">
                  <a14:compatExt spid="_x0000_s15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777240</xdr:colOff>
          <xdr:row>27</xdr:row>
          <xdr:rowOff>30480</xdr:rowOff>
        </xdr:from>
        <xdr:to>
          <xdr:col>4</xdr:col>
          <xdr:colOff>1592580</xdr:colOff>
          <xdr:row>27</xdr:row>
          <xdr:rowOff>259080</xdr:rowOff>
        </xdr:to>
        <xdr:sp macro="" textlink="">
          <xdr:nvSpPr>
            <xdr:cNvPr id="15418" name="Check Box 58" hidden="1">
              <a:extLst>
                <a:ext uri="{63B3BB69-23CF-44E3-9099-C40C66FF867C}">
                  <a14:compatExt spid="_x0000_s15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27</xdr:row>
          <xdr:rowOff>304800</xdr:rowOff>
        </xdr:from>
        <xdr:to>
          <xdr:col>4</xdr:col>
          <xdr:colOff>1615440</xdr:colOff>
          <xdr:row>27</xdr:row>
          <xdr:rowOff>518160</xdr:rowOff>
        </xdr:to>
        <xdr:sp macro="" textlink="">
          <xdr:nvSpPr>
            <xdr:cNvPr id="15419" name="Check Box 59" hidden="1">
              <a:extLst>
                <a:ext uri="{63B3BB69-23CF-44E3-9099-C40C66FF867C}">
                  <a14:compatExt spid="_x0000_s15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29</xdr:row>
          <xdr:rowOff>129540</xdr:rowOff>
        </xdr:from>
        <xdr:to>
          <xdr:col>4</xdr:col>
          <xdr:colOff>1592580</xdr:colOff>
          <xdr:row>29</xdr:row>
          <xdr:rowOff>342900</xdr:rowOff>
        </xdr:to>
        <xdr:sp macro="" textlink="">
          <xdr:nvSpPr>
            <xdr:cNvPr id="15420" name="Check Box 60" hidden="1">
              <a:extLst>
                <a:ext uri="{63B3BB69-23CF-44E3-9099-C40C66FF867C}">
                  <a14:compatExt spid="_x0000_s15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30</xdr:row>
          <xdr:rowOff>129540</xdr:rowOff>
        </xdr:from>
        <xdr:to>
          <xdr:col>4</xdr:col>
          <xdr:colOff>1592580</xdr:colOff>
          <xdr:row>31</xdr:row>
          <xdr:rowOff>0</xdr:rowOff>
        </xdr:to>
        <xdr:sp macro="" textlink="">
          <xdr:nvSpPr>
            <xdr:cNvPr id="15421" name="Check Box 61" hidden="1">
              <a:extLst>
                <a:ext uri="{63B3BB69-23CF-44E3-9099-C40C66FF867C}">
                  <a14:compatExt spid="_x0000_s15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5</xdr:row>
          <xdr:rowOff>38100</xdr:rowOff>
        </xdr:from>
        <xdr:to>
          <xdr:col>2</xdr:col>
          <xdr:colOff>1592580</xdr:colOff>
          <xdr:row>6</xdr:row>
          <xdr:rowOff>182880</xdr:rowOff>
        </xdr:to>
        <xdr:sp macro="" textlink="">
          <xdr:nvSpPr>
            <xdr:cNvPr id="15434" name="ToggleButton6" hidden="1">
              <a:extLst>
                <a:ext uri="{63B3BB69-23CF-44E3-9099-C40C66FF867C}">
                  <a14:compatExt spid="_x0000_s154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144780</xdr:colOff>
          <xdr:row>11</xdr:row>
          <xdr:rowOff>640080</xdr:rowOff>
        </xdr:from>
        <xdr:to>
          <xdr:col>2</xdr:col>
          <xdr:colOff>1592580</xdr:colOff>
          <xdr:row>12</xdr:row>
          <xdr:rowOff>320040</xdr:rowOff>
        </xdr:to>
        <xdr:sp macro="" textlink="">
          <xdr:nvSpPr>
            <xdr:cNvPr id="15435" name="ToggleButton1" hidden="1">
              <a:extLst>
                <a:ext uri="{63B3BB69-23CF-44E3-9099-C40C66FF867C}">
                  <a14:compatExt spid="_x0000_s154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129540</xdr:colOff>
          <xdr:row>20</xdr:row>
          <xdr:rowOff>487680</xdr:rowOff>
        </xdr:from>
        <xdr:to>
          <xdr:col>2</xdr:col>
          <xdr:colOff>1577340</xdr:colOff>
          <xdr:row>21</xdr:row>
          <xdr:rowOff>335280</xdr:rowOff>
        </xdr:to>
        <xdr:sp macro="" textlink="">
          <xdr:nvSpPr>
            <xdr:cNvPr id="15436" name="ToggleButton2" hidden="1">
              <a:extLst>
                <a:ext uri="{63B3BB69-23CF-44E3-9099-C40C66FF867C}">
                  <a14:compatExt spid="_x0000_s154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137160</xdr:colOff>
          <xdr:row>25</xdr:row>
          <xdr:rowOff>1554480</xdr:rowOff>
        </xdr:from>
        <xdr:to>
          <xdr:col>2</xdr:col>
          <xdr:colOff>1584960</xdr:colOff>
          <xdr:row>26</xdr:row>
          <xdr:rowOff>266700</xdr:rowOff>
        </xdr:to>
        <xdr:sp macro="" textlink="">
          <xdr:nvSpPr>
            <xdr:cNvPr id="15437" name="ToggleButton3" hidden="1">
              <a:extLst>
                <a:ext uri="{63B3BB69-23CF-44E3-9099-C40C66FF867C}">
                  <a14:compatExt spid="_x0000_s154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190500</xdr:colOff>
          <xdr:row>29</xdr:row>
          <xdr:rowOff>381000</xdr:rowOff>
        </xdr:from>
        <xdr:to>
          <xdr:col>2</xdr:col>
          <xdr:colOff>1638300</xdr:colOff>
          <xdr:row>30</xdr:row>
          <xdr:rowOff>228600</xdr:rowOff>
        </xdr:to>
        <xdr:sp macro="" textlink="">
          <xdr:nvSpPr>
            <xdr:cNvPr id="15438" name="ToggleButton4" hidden="1">
              <a:extLst>
                <a:ext uri="{63B3BB69-23CF-44E3-9099-C40C66FF867C}">
                  <a14:compatExt spid="_x0000_s154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220980</xdr:colOff>
          <xdr:row>34</xdr:row>
          <xdr:rowOff>1478280</xdr:rowOff>
        </xdr:from>
        <xdr:to>
          <xdr:col>2</xdr:col>
          <xdr:colOff>1668780</xdr:colOff>
          <xdr:row>35</xdr:row>
          <xdr:rowOff>30480</xdr:rowOff>
        </xdr:to>
        <xdr:sp macro="" textlink="">
          <xdr:nvSpPr>
            <xdr:cNvPr id="15440" name="ToggleButton5" hidden="1">
              <a:extLst>
                <a:ext uri="{63B3BB69-23CF-44E3-9099-C40C66FF867C}">
                  <a14:compatExt spid="_x0000_s154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31</xdr:row>
          <xdr:rowOff>53340</xdr:rowOff>
        </xdr:from>
        <xdr:to>
          <xdr:col>4</xdr:col>
          <xdr:colOff>1600200</xdr:colOff>
          <xdr:row>31</xdr:row>
          <xdr:rowOff>259080</xdr:rowOff>
        </xdr:to>
        <xdr:sp macro="" textlink="">
          <xdr:nvSpPr>
            <xdr:cNvPr id="15442" name="Check Box 82" hidden="1">
              <a:extLst>
                <a:ext uri="{63B3BB69-23CF-44E3-9099-C40C66FF867C}">
                  <a14:compatExt spid="_x0000_s15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32</xdr:row>
          <xdr:rowOff>53340</xdr:rowOff>
        </xdr:from>
        <xdr:to>
          <xdr:col>4</xdr:col>
          <xdr:colOff>1600200</xdr:colOff>
          <xdr:row>32</xdr:row>
          <xdr:rowOff>259080</xdr:rowOff>
        </xdr:to>
        <xdr:sp macro="" textlink="">
          <xdr:nvSpPr>
            <xdr:cNvPr id="15443" name="Check Box 83" hidden="1">
              <a:extLst>
                <a:ext uri="{63B3BB69-23CF-44E3-9099-C40C66FF867C}">
                  <a14:compatExt spid="_x0000_s15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33</xdr:row>
          <xdr:rowOff>114300</xdr:rowOff>
        </xdr:from>
        <xdr:to>
          <xdr:col>4</xdr:col>
          <xdr:colOff>1630680</xdr:colOff>
          <xdr:row>33</xdr:row>
          <xdr:rowOff>335280</xdr:rowOff>
        </xdr:to>
        <xdr:sp macro="" textlink="">
          <xdr:nvSpPr>
            <xdr:cNvPr id="15444" name="Check Box 84" hidden="1">
              <a:extLst>
                <a:ext uri="{63B3BB69-23CF-44E3-9099-C40C66FF867C}">
                  <a14:compatExt spid="_x0000_s15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34</xdr:row>
          <xdr:rowOff>716280</xdr:rowOff>
        </xdr:from>
        <xdr:to>
          <xdr:col>4</xdr:col>
          <xdr:colOff>1638300</xdr:colOff>
          <xdr:row>34</xdr:row>
          <xdr:rowOff>914400</xdr:rowOff>
        </xdr:to>
        <xdr:sp macro="" textlink="">
          <xdr:nvSpPr>
            <xdr:cNvPr id="15445" name="Check Box 85" hidden="1">
              <a:extLst>
                <a:ext uri="{63B3BB69-23CF-44E3-9099-C40C66FF867C}">
                  <a14:compatExt spid="_x0000_s15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830580</xdr:colOff>
          <xdr:row>35</xdr:row>
          <xdr:rowOff>716280</xdr:rowOff>
        </xdr:from>
        <xdr:to>
          <xdr:col>4</xdr:col>
          <xdr:colOff>1638300</xdr:colOff>
          <xdr:row>35</xdr:row>
          <xdr:rowOff>914400</xdr:rowOff>
        </xdr:to>
        <xdr:sp macro="" textlink="">
          <xdr:nvSpPr>
            <xdr:cNvPr id="15446" name="Check Box 86" hidden="1">
              <a:extLst>
                <a:ext uri="{63B3BB69-23CF-44E3-9099-C40C66FF867C}">
                  <a14:compatExt spid="_x0000_s15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5280025</xdr:colOff>
      <xdr:row>36</xdr:row>
      <xdr:rowOff>88900</xdr:rowOff>
    </xdr:from>
    <xdr:to>
      <xdr:col>7</xdr:col>
      <xdr:colOff>1580206</xdr:colOff>
      <xdr:row>46</xdr:row>
      <xdr:rowOff>3174</xdr:rowOff>
    </xdr:to>
    <xdr:pic>
      <xdr:nvPicPr>
        <xdr:cNvPr id="43" name="Picture 4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64650" y="17757775"/>
          <a:ext cx="5089638" cy="1819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67028</xdr:rowOff>
    </xdr:from>
    <xdr:to>
      <xdr:col>2</xdr:col>
      <xdr:colOff>954836</xdr:colOff>
      <xdr:row>16</xdr:row>
      <xdr:rowOff>76553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924528"/>
          <a:ext cx="3311109" cy="11101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xdr:row>
      <xdr:rowOff>7055</xdr:rowOff>
    </xdr:from>
    <xdr:to>
      <xdr:col>2</xdr:col>
      <xdr:colOff>403373</xdr:colOff>
      <xdr:row>15</xdr:row>
      <xdr:rowOff>157692</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356555"/>
          <a:ext cx="3311109" cy="11101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107244</xdr:rowOff>
    </xdr:from>
    <xdr:to>
      <xdr:col>1</xdr:col>
      <xdr:colOff>1630759</xdr:colOff>
      <xdr:row>16</xdr:row>
      <xdr:rowOff>123825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964744"/>
          <a:ext cx="3388721" cy="11172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9</xdr:row>
      <xdr:rowOff>103364</xdr:rowOff>
    </xdr:from>
    <xdr:to>
      <xdr:col>1</xdr:col>
      <xdr:colOff>1466081</xdr:colOff>
      <xdr:row>15</xdr:row>
      <xdr:rowOff>105833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71864"/>
          <a:ext cx="3392248" cy="11101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87312</xdr:rowOff>
    </xdr:from>
    <xdr:to>
      <xdr:col>1</xdr:col>
      <xdr:colOff>1407873</xdr:colOff>
      <xdr:row>16</xdr:row>
      <xdr:rowOff>86253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587625"/>
          <a:ext cx="3392248" cy="11101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9</xdr:row>
      <xdr:rowOff>98778</xdr:rowOff>
    </xdr:from>
    <xdr:to>
      <xdr:col>1</xdr:col>
      <xdr:colOff>1402581</xdr:colOff>
      <xdr:row>15</xdr:row>
      <xdr:rowOff>108302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60222"/>
          <a:ext cx="3392248" cy="11101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796925</xdr:colOff>
      <xdr:row>1</xdr:row>
      <xdr:rowOff>15875</xdr:rowOff>
    </xdr:from>
    <xdr:to>
      <xdr:col>12</xdr:col>
      <xdr:colOff>2971800</xdr:colOff>
      <xdr:row>10</xdr:row>
      <xdr:rowOff>30138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06325" y="206375"/>
          <a:ext cx="5032375" cy="1665263"/>
        </a:xfrm>
        <a:prstGeom prst="rect">
          <a:avLst/>
        </a:prstGeom>
      </xdr:spPr>
    </xdr:pic>
    <xdr:clientData/>
  </xdr:twoCellAnchor>
  <xdr:twoCellAnchor>
    <xdr:from>
      <xdr:col>0</xdr:col>
      <xdr:colOff>620146</xdr:colOff>
      <xdr:row>16</xdr:row>
      <xdr:rowOff>133011</xdr:rowOff>
    </xdr:from>
    <xdr:to>
      <xdr:col>9</xdr:col>
      <xdr:colOff>35379</xdr:colOff>
      <xdr:row>34</xdr:row>
      <xdr:rowOff>94911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hyperlink" Target="https://soilseries.sc.egov.usda.gov/osdlist.aspx" TargetMode="External"/><Relationship Id="rId13" Type="http://schemas.openxmlformats.org/officeDocument/2006/relationships/comments" Target="../comments6.xml"/><Relationship Id="rId3" Type="http://schemas.openxmlformats.org/officeDocument/2006/relationships/hyperlink" Target="https://soilseries.sc.egov.usda.gov/OSD_Docs/P/purnell.html" TargetMode="External"/><Relationship Id="rId7" Type="http://schemas.openxmlformats.org/officeDocument/2006/relationships/hyperlink" Target="https://soilseries.sc.egov.usda.gov/OSD_Docs/B/boxiron.html" TargetMode="External"/><Relationship Id="rId12" Type="http://schemas.openxmlformats.org/officeDocument/2006/relationships/vmlDrawing" Target="../drawings/vmlDrawing7.vml"/><Relationship Id="rId2" Type="http://schemas.openxmlformats.org/officeDocument/2006/relationships/hyperlink" Target="https://www.fondriest.com/environmental-measurements/measurements/measuring-water-quality/turbidity-sensors-meters-and-methods/" TargetMode="External"/><Relationship Id="rId1" Type="http://schemas.openxmlformats.org/officeDocument/2006/relationships/hyperlink" Target="https://www.fondriest.com/environmental-measurements/parameters/water-quality/turbidity-total-suspended-solids-water-clarity/" TargetMode="External"/><Relationship Id="rId6" Type="http://schemas.openxmlformats.org/officeDocument/2006/relationships/hyperlink" Target="https://soilseries.sc.egov.usda.gov/OSD_Docs/H/Honga.html" TargetMode="External"/><Relationship Id="rId11" Type="http://schemas.openxmlformats.org/officeDocument/2006/relationships/drawing" Target="../drawings/drawing11.xml"/><Relationship Id="rId5" Type="http://schemas.openxmlformats.org/officeDocument/2006/relationships/hyperlink" Target="https://soilseries.sc.egov.usda.gov/OSD_Docs/B/BESTPITCH.html" TargetMode="External"/><Relationship Id="rId10" Type="http://schemas.openxmlformats.org/officeDocument/2006/relationships/printerSettings" Target="../printerSettings/printerSettings10.bin"/><Relationship Id="rId4" Type="http://schemas.openxmlformats.org/officeDocument/2006/relationships/hyperlink" Target="https://soilseries.sc.egov.usda.gov/OSD_Docs/t/transquaking.html" TargetMode="External"/><Relationship Id="rId9" Type="http://schemas.openxmlformats.org/officeDocument/2006/relationships/hyperlink" Target="https://soilseries.sc.egov.usda.gov/osdlist.aspx"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nj.gov/dep/rules/rules/njac7_7.pdf" TargetMode="External"/><Relationship Id="rId18" Type="http://schemas.openxmlformats.org/officeDocument/2006/relationships/printerSettings" Target="../printerSettings/printerSettings2.bin"/><Relationship Id="rId26" Type="http://schemas.openxmlformats.org/officeDocument/2006/relationships/image" Target="../media/image5.emf"/><Relationship Id="rId39" Type="http://schemas.openxmlformats.org/officeDocument/2006/relationships/ctrlProp" Target="../ctrlProps/ctrlProp7.xml"/><Relationship Id="rId21" Type="http://schemas.openxmlformats.org/officeDocument/2006/relationships/control" Target="../activeX/activeX1.xml"/><Relationship Id="rId34" Type="http://schemas.openxmlformats.org/officeDocument/2006/relationships/ctrlProp" Target="../ctrlProps/ctrlProp2.xml"/><Relationship Id="rId42" Type="http://schemas.openxmlformats.org/officeDocument/2006/relationships/ctrlProp" Target="../ctrlProps/ctrlProp10.xml"/><Relationship Id="rId47" Type="http://schemas.openxmlformats.org/officeDocument/2006/relationships/ctrlProp" Target="../ctrlProps/ctrlProp15.xml"/><Relationship Id="rId50" Type="http://schemas.openxmlformats.org/officeDocument/2006/relationships/ctrlProp" Target="../ctrlProps/ctrlProp18.xml"/><Relationship Id="rId55" Type="http://schemas.openxmlformats.org/officeDocument/2006/relationships/ctrlProp" Target="../ctrlProps/ctrlProp23.xml"/><Relationship Id="rId63" Type="http://schemas.openxmlformats.org/officeDocument/2006/relationships/ctrlProp" Target="../ctrlProps/ctrlProp31.xml"/><Relationship Id="rId7" Type="http://schemas.openxmlformats.org/officeDocument/2006/relationships/hyperlink" Target="https://ecos.fws.gov/ipac/" TargetMode="External"/><Relationship Id="rId2" Type="http://schemas.openxmlformats.org/officeDocument/2006/relationships/hyperlink" Target="https://tidesandcurrents.noaa.gov/stations.html?type=Water+Levels" TargetMode="External"/><Relationship Id="rId16" Type="http://schemas.openxmlformats.org/officeDocument/2006/relationships/hyperlink" Target="https://saw-reg.usace.army.mil/NWP2017/2017NWP54.pdf" TargetMode="External"/><Relationship Id="rId29" Type="http://schemas.openxmlformats.org/officeDocument/2006/relationships/control" Target="../activeX/activeX5.xml"/><Relationship Id="rId1" Type="http://schemas.openxmlformats.org/officeDocument/2006/relationships/hyperlink" Target="https://img.nj.gov/imagerywms/BlackWhite1977" TargetMode="External"/><Relationship Id="rId6" Type="http://schemas.openxmlformats.org/officeDocument/2006/relationships/hyperlink" Target="https://www.nj.gov/dep/landuse/download/mit_011.pdf" TargetMode="External"/><Relationship Id="rId11" Type="http://schemas.openxmlformats.org/officeDocument/2006/relationships/hyperlink" Target="http://www.dnrec.delaware.gov/Admin/DelawareWetlands/Pages/DEWetlandPlantFieldGuide.aspx" TargetMode="External"/><Relationship Id="rId24" Type="http://schemas.openxmlformats.org/officeDocument/2006/relationships/image" Target="../media/image4.emf"/><Relationship Id="rId32" Type="http://schemas.openxmlformats.org/officeDocument/2006/relationships/image" Target="../media/image8.emf"/><Relationship Id="rId37" Type="http://schemas.openxmlformats.org/officeDocument/2006/relationships/ctrlProp" Target="../ctrlProps/ctrlProp5.xml"/><Relationship Id="rId40" Type="http://schemas.openxmlformats.org/officeDocument/2006/relationships/ctrlProp" Target="../ctrlProps/ctrlProp8.xml"/><Relationship Id="rId45" Type="http://schemas.openxmlformats.org/officeDocument/2006/relationships/ctrlProp" Target="../ctrlProps/ctrlProp13.xml"/><Relationship Id="rId53" Type="http://schemas.openxmlformats.org/officeDocument/2006/relationships/ctrlProp" Target="../ctrlProps/ctrlProp21.xml"/><Relationship Id="rId58" Type="http://schemas.openxmlformats.org/officeDocument/2006/relationships/ctrlProp" Target="../ctrlProps/ctrlProp26.xml"/><Relationship Id="rId66" Type="http://schemas.openxmlformats.org/officeDocument/2006/relationships/ctrlProp" Target="../ctrlProps/ctrlProp34.xml"/><Relationship Id="rId5" Type="http://schemas.openxmlformats.org/officeDocument/2006/relationships/hyperlink" Target="https://websoilsurvey.sc.egov.usda.gov/app/" TargetMode="External"/><Relationship Id="rId15" Type="http://schemas.openxmlformats.org/officeDocument/2006/relationships/hyperlink" Target="https://saw-reg.usace.army.mil/NWP2017/2017NWP27.pdf" TargetMode="External"/><Relationship Id="rId23" Type="http://schemas.openxmlformats.org/officeDocument/2006/relationships/control" Target="../activeX/activeX2.xml"/><Relationship Id="rId28" Type="http://schemas.openxmlformats.org/officeDocument/2006/relationships/image" Target="../media/image6.emf"/><Relationship Id="rId36" Type="http://schemas.openxmlformats.org/officeDocument/2006/relationships/ctrlProp" Target="../ctrlProps/ctrlProp4.xml"/><Relationship Id="rId49" Type="http://schemas.openxmlformats.org/officeDocument/2006/relationships/ctrlProp" Target="../ctrlProps/ctrlProp17.xml"/><Relationship Id="rId57" Type="http://schemas.openxmlformats.org/officeDocument/2006/relationships/ctrlProp" Target="../ctrlProps/ctrlProp25.xml"/><Relationship Id="rId61" Type="http://schemas.openxmlformats.org/officeDocument/2006/relationships/ctrlProp" Target="../ctrlProps/ctrlProp29.xml"/><Relationship Id="rId10" Type="http://schemas.openxmlformats.org/officeDocument/2006/relationships/hyperlink" Target="http://www.dnrec.delaware.gov/Admin/DelawareWetlands/Pages/DEWetlandPlantFieldGuide.aspx" TargetMode="External"/><Relationship Id="rId19" Type="http://schemas.openxmlformats.org/officeDocument/2006/relationships/drawing" Target="../drawings/drawing2.xml"/><Relationship Id="rId31" Type="http://schemas.openxmlformats.org/officeDocument/2006/relationships/control" Target="../activeX/activeX6.xml"/><Relationship Id="rId44" Type="http://schemas.openxmlformats.org/officeDocument/2006/relationships/ctrlProp" Target="../ctrlProps/ctrlProp12.xml"/><Relationship Id="rId52" Type="http://schemas.openxmlformats.org/officeDocument/2006/relationships/ctrlProp" Target="../ctrlProps/ctrlProp20.xml"/><Relationship Id="rId60" Type="http://schemas.openxmlformats.org/officeDocument/2006/relationships/ctrlProp" Target="../ctrlProps/ctrlProp28.xml"/><Relationship Id="rId65" Type="http://schemas.openxmlformats.org/officeDocument/2006/relationships/ctrlProp" Target="../ctrlProps/ctrlProp33.xml"/><Relationship Id="rId4" Type="http://schemas.openxmlformats.org/officeDocument/2006/relationships/hyperlink" Target="https://www.nj.gov/dep/gis/geowebsplash.htm" TargetMode="External"/><Relationship Id="rId9" Type="http://schemas.openxmlformats.org/officeDocument/2006/relationships/hyperlink" Target="https://msc.fema.gov/portal/home" TargetMode="External"/><Relationship Id="rId14" Type="http://schemas.openxmlformats.org/officeDocument/2006/relationships/hyperlink" Target="https://www.swt.usace.army.mil/Portals/41/docs/missions/regulatory/NationwidePermits/Nationwide%20Permit%2013%20-%20Bank%20Stabilization.pdf?ver=2017-03-31-150713-583" TargetMode="External"/><Relationship Id="rId22" Type="http://schemas.openxmlformats.org/officeDocument/2006/relationships/image" Target="../media/image3.emf"/><Relationship Id="rId27" Type="http://schemas.openxmlformats.org/officeDocument/2006/relationships/control" Target="../activeX/activeX4.xml"/><Relationship Id="rId30" Type="http://schemas.openxmlformats.org/officeDocument/2006/relationships/image" Target="../media/image7.emf"/><Relationship Id="rId35" Type="http://schemas.openxmlformats.org/officeDocument/2006/relationships/ctrlProp" Target="../ctrlProps/ctrlProp3.xml"/><Relationship Id="rId43" Type="http://schemas.openxmlformats.org/officeDocument/2006/relationships/ctrlProp" Target="../ctrlProps/ctrlProp11.xml"/><Relationship Id="rId48" Type="http://schemas.openxmlformats.org/officeDocument/2006/relationships/ctrlProp" Target="../ctrlProps/ctrlProp16.xml"/><Relationship Id="rId56" Type="http://schemas.openxmlformats.org/officeDocument/2006/relationships/ctrlProp" Target="../ctrlProps/ctrlProp24.xml"/><Relationship Id="rId64" Type="http://schemas.openxmlformats.org/officeDocument/2006/relationships/ctrlProp" Target="../ctrlProps/ctrlProp32.xml"/><Relationship Id="rId8" Type="http://schemas.openxmlformats.org/officeDocument/2006/relationships/hyperlink" Target="http://www.rivers.gov/" TargetMode="External"/><Relationship Id="rId51" Type="http://schemas.openxmlformats.org/officeDocument/2006/relationships/ctrlProp" Target="../ctrlProps/ctrlProp19.xml"/><Relationship Id="rId3" Type="http://schemas.openxmlformats.org/officeDocument/2006/relationships/hyperlink" Target="https://www.nj.gov/state/planning/spc-research-resources-quad.html" TargetMode="External"/><Relationship Id="rId12" Type="http://schemas.openxmlformats.org/officeDocument/2006/relationships/hyperlink" Target="https://www.nj.gov/dep/landuse/download/mit_005.doc" TargetMode="External"/><Relationship Id="rId17" Type="http://schemas.openxmlformats.org/officeDocument/2006/relationships/hyperlink" Target="http://www.dnrec.delaware.gov/wr/Documents/WSLS/Basic%20Application%20Form.pdf" TargetMode="External"/><Relationship Id="rId25" Type="http://schemas.openxmlformats.org/officeDocument/2006/relationships/control" Target="../activeX/activeX3.xml"/><Relationship Id="rId33" Type="http://schemas.openxmlformats.org/officeDocument/2006/relationships/ctrlProp" Target="../ctrlProps/ctrlProp1.xml"/><Relationship Id="rId38" Type="http://schemas.openxmlformats.org/officeDocument/2006/relationships/ctrlProp" Target="../ctrlProps/ctrlProp6.xml"/><Relationship Id="rId46" Type="http://schemas.openxmlformats.org/officeDocument/2006/relationships/ctrlProp" Target="../ctrlProps/ctrlProp14.xml"/><Relationship Id="rId59" Type="http://schemas.openxmlformats.org/officeDocument/2006/relationships/ctrlProp" Target="../ctrlProps/ctrlProp27.xml"/><Relationship Id="rId67" Type="http://schemas.openxmlformats.org/officeDocument/2006/relationships/ctrlProp" Target="../ctrlProps/ctrlProp35.xml"/><Relationship Id="rId20" Type="http://schemas.openxmlformats.org/officeDocument/2006/relationships/vmlDrawing" Target="../drawings/vmlDrawing1.vml"/><Relationship Id="rId41" Type="http://schemas.openxmlformats.org/officeDocument/2006/relationships/ctrlProp" Target="../ctrlProps/ctrlProp9.xml"/><Relationship Id="rId54" Type="http://schemas.openxmlformats.org/officeDocument/2006/relationships/ctrlProp" Target="../ctrlProps/ctrlProp22.xml"/><Relationship Id="rId62"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V117"/>
  <sheetViews>
    <sheetView showGridLines="0" showRowColHeaders="0" tabSelected="1" zoomScaleNormal="100" workbookViewId="0">
      <selection activeCell="C19" sqref="C19"/>
    </sheetView>
  </sheetViews>
  <sheetFormatPr defaultColWidth="9.21875" defaultRowHeight="14.4" x14ac:dyDescent="0.3"/>
  <cols>
    <col min="1" max="1" width="18.77734375" style="253" customWidth="1"/>
    <col min="2" max="2" width="14.21875" style="253" customWidth="1"/>
    <col min="3" max="3" width="18.77734375" style="253" customWidth="1"/>
    <col min="4" max="4" width="14.21875" style="253" customWidth="1"/>
    <col min="5" max="5" width="16" style="253" customWidth="1"/>
    <col min="6" max="6" width="17.77734375" style="253" customWidth="1"/>
    <col min="7" max="7" width="12.5546875" style="253" customWidth="1"/>
    <col min="8" max="8" width="16" style="253" customWidth="1"/>
    <col min="9" max="9" width="17" style="253" customWidth="1"/>
    <col min="10" max="10" width="26.77734375" style="253" customWidth="1"/>
    <col min="11" max="11" width="30.77734375" style="253" bestFit="1" customWidth="1"/>
    <col min="12" max="12" width="14.21875" style="253" customWidth="1"/>
    <col min="13" max="13" width="18.21875" style="253" customWidth="1"/>
    <col min="14" max="14" width="18.77734375" style="253" customWidth="1"/>
    <col min="15" max="15" width="17.77734375" style="253" customWidth="1"/>
    <col min="16" max="16" width="18.21875" style="253" customWidth="1"/>
    <col min="17" max="17" width="16.5546875" style="253" customWidth="1"/>
    <col min="18" max="18" width="13.77734375" style="254" customWidth="1"/>
    <col min="19" max="19" width="15.77734375" style="254" customWidth="1"/>
    <col min="20" max="20" width="16.21875" style="254" bestFit="1" customWidth="1"/>
    <col min="21" max="21" width="18.21875" style="254" customWidth="1"/>
    <col min="22" max="22" width="15.44140625" style="254" bestFit="1" customWidth="1"/>
    <col min="23" max="23" width="12.77734375" style="254" customWidth="1"/>
    <col min="24" max="16384" width="9.21875" style="254"/>
  </cols>
  <sheetData>
    <row r="1" spans="1:25" s="250" customFormat="1" ht="15.6" x14ac:dyDescent="0.3">
      <c r="A1" s="248" t="s">
        <v>395</v>
      </c>
      <c r="B1" s="249"/>
      <c r="C1" s="249"/>
      <c r="D1" s="249"/>
      <c r="E1" s="249"/>
      <c r="F1" s="249"/>
      <c r="G1" s="249"/>
      <c r="H1" s="249"/>
      <c r="I1" s="249"/>
      <c r="J1" s="249"/>
      <c r="K1" s="249"/>
      <c r="L1" s="249"/>
      <c r="M1" s="249"/>
      <c r="N1" s="249"/>
      <c r="O1" s="249"/>
      <c r="P1" s="249"/>
      <c r="Q1" s="249"/>
      <c r="R1" s="249"/>
      <c r="S1" s="249"/>
      <c r="T1" s="249"/>
      <c r="U1" s="249"/>
      <c r="V1" s="249"/>
      <c r="W1" s="249"/>
      <c r="X1" s="249"/>
      <c r="Y1" s="249"/>
    </row>
    <row r="2" spans="1:25" ht="33" customHeight="1" x14ac:dyDescent="0.3">
      <c r="A2" s="251"/>
      <c r="B2" s="433" t="s">
        <v>476</v>
      </c>
      <c r="C2" s="433"/>
      <c r="D2" s="433"/>
      <c r="E2" s="433"/>
      <c r="F2" s="433"/>
      <c r="G2" s="433"/>
      <c r="H2" s="433"/>
      <c r="I2" s="433"/>
      <c r="J2" s="252"/>
      <c r="K2" s="252"/>
      <c r="L2" s="252"/>
      <c r="M2" s="252"/>
      <c r="N2" s="378"/>
      <c r="O2" s="378"/>
      <c r="P2" s="378"/>
      <c r="Q2" s="378"/>
      <c r="R2" s="260"/>
      <c r="S2" s="260"/>
      <c r="T2" s="260"/>
      <c r="U2" s="260"/>
      <c r="V2" s="260"/>
      <c r="W2" s="260"/>
      <c r="X2" s="260"/>
      <c r="Y2" s="260"/>
    </row>
    <row r="3" spans="1:25" x14ac:dyDescent="0.3">
      <c r="A3" s="251"/>
      <c r="B3" s="252"/>
      <c r="C3" s="252"/>
      <c r="D3" s="252"/>
      <c r="E3" s="252"/>
      <c r="F3" s="252"/>
      <c r="G3" s="252"/>
      <c r="H3" s="252"/>
      <c r="I3" s="252"/>
      <c r="J3" s="252"/>
      <c r="K3" s="252"/>
      <c r="L3" s="252"/>
      <c r="M3" s="252"/>
      <c r="N3" s="378"/>
      <c r="O3" s="378"/>
      <c r="P3" s="378"/>
      <c r="Q3" s="378"/>
      <c r="R3" s="260"/>
      <c r="S3" s="260"/>
      <c r="T3" s="260"/>
      <c r="U3" s="260"/>
      <c r="V3" s="260"/>
      <c r="W3" s="260"/>
      <c r="X3" s="260"/>
      <c r="Y3" s="260"/>
    </row>
    <row r="4" spans="1:25" ht="15.6" x14ac:dyDescent="0.3">
      <c r="A4" s="248" t="s">
        <v>394</v>
      </c>
      <c r="B4" s="252"/>
      <c r="C4" s="252"/>
      <c r="D4" s="252"/>
      <c r="E4" s="252"/>
      <c r="F4" s="252"/>
      <c r="G4" s="252"/>
      <c r="H4" s="252"/>
      <c r="I4" s="252"/>
      <c r="J4" s="252"/>
      <c r="K4" s="252"/>
      <c r="L4" s="252"/>
      <c r="M4" s="252"/>
      <c r="N4" s="378"/>
      <c r="O4" s="378"/>
      <c r="P4" s="378"/>
      <c r="Q4" s="378"/>
      <c r="R4" s="260"/>
      <c r="S4" s="260"/>
      <c r="T4" s="260"/>
      <c r="U4" s="260"/>
      <c r="V4" s="260"/>
      <c r="W4" s="260"/>
      <c r="X4" s="260"/>
      <c r="Y4" s="260"/>
    </row>
    <row r="5" spans="1:25" ht="29.25" customHeight="1" x14ac:dyDescent="0.3">
      <c r="A5" s="252"/>
      <c r="B5" s="433" t="s">
        <v>380</v>
      </c>
      <c r="C5" s="433"/>
      <c r="D5" s="433"/>
      <c r="E5" s="433"/>
      <c r="F5" s="433"/>
      <c r="G5" s="433"/>
      <c r="H5" s="433"/>
      <c r="I5" s="433"/>
      <c r="J5" s="252"/>
      <c r="K5" s="252"/>
      <c r="L5" s="252"/>
      <c r="M5" s="252"/>
      <c r="N5" s="378"/>
      <c r="O5" s="378"/>
      <c r="P5" s="378"/>
      <c r="Q5" s="378"/>
      <c r="R5" s="260"/>
      <c r="S5" s="260"/>
      <c r="T5" s="260"/>
      <c r="U5" s="260"/>
      <c r="V5" s="260"/>
      <c r="W5" s="260"/>
      <c r="X5" s="260"/>
      <c r="Y5" s="260"/>
    </row>
    <row r="6" spans="1:25" x14ac:dyDescent="0.3">
      <c r="A6" s="252"/>
      <c r="B6" s="255" t="s">
        <v>212</v>
      </c>
      <c r="C6" s="252"/>
      <c r="D6" s="256"/>
      <c r="E6" s="256"/>
      <c r="F6" s="256"/>
      <c r="G6" s="256"/>
      <c r="H6" s="256"/>
      <c r="I6" s="256"/>
      <c r="J6" s="252"/>
      <c r="K6" s="252"/>
      <c r="L6" s="252"/>
      <c r="M6" s="252"/>
      <c r="N6" s="378"/>
      <c r="O6" s="378"/>
      <c r="P6" s="378"/>
      <c r="Q6" s="378"/>
      <c r="R6" s="260"/>
      <c r="S6" s="260"/>
      <c r="T6" s="260"/>
      <c r="U6" s="260"/>
      <c r="V6" s="260"/>
      <c r="W6" s="260"/>
      <c r="X6" s="260"/>
      <c r="Y6" s="260"/>
    </row>
    <row r="7" spans="1:25" x14ac:dyDescent="0.3">
      <c r="A7" s="252"/>
      <c r="B7" s="257" t="s">
        <v>205</v>
      </c>
      <c r="C7" s="258" t="s">
        <v>210</v>
      </c>
      <c r="D7" s="252"/>
      <c r="E7" s="252"/>
      <c r="F7" s="252"/>
      <c r="G7" s="252"/>
      <c r="H7" s="252"/>
      <c r="I7" s="252"/>
      <c r="J7" s="252"/>
      <c r="K7" s="252"/>
      <c r="L7" s="252"/>
      <c r="M7" s="252"/>
      <c r="N7" s="378"/>
      <c r="O7" s="378"/>
      <c r="P7" s="378"/>
      <c r="Q7" s="378"/>
      <c r="R7" s="260"/>
      <c r="S7" s="260"/>
      <c r="T7" s="260"/>
      <c r="U7" s="260"/>
      <c r="V7" s="260"/>
      <c r="W7" s="260"/>
      <c r="X7" s="260"/>
      <c r="Y7" s="260"/>
    </row>
    <row r="8" spans="1:25" x14ac:dyDescent="0.3">
      <c r="A8" s="252"/>
      <c r="B8" s="259" t="s">
        <v>206</v>
      </c>
      <c r="C8" s="258" t="s">
        <v>383</v>
      </c>
      <c r="D8" s="252"/>
      <c r="E8" s="252"/>
      <c r="F8" s="252"/>
      <c r="G8" s="252"/>
      <c r="H8" s="252"/>
      <c r="I8" s="252"/>
      <c r="J8" s="252"/>
      <c r="K8" s="252"/>
      <c r="L8" s="252"/>
      <c r="M8" s="252"/>
      <c r="N8" s="378"/>
      <c r="O8" s="378"/>
      <c r="P8" s="378"/>
      <c r="Q8" s="378"/>
      <c r="R8" s="260"/>
      <c r="S8" s="260"/>
      <c r="T8" s="260"/>
      <c r="U8" s="260"/>
      <c r="V8" s="260"/>
      <c r="W8" s="260"/>
      <c r="X8" s="260"/>
      <c r="Y8" s="260"/>
    </row>
    <row r="9" spans="1:25" x14ac:dyDescent="0.3">
      <c r="A9" s="252"/>
      <c r="B9" s="259" t="s">
        <v>207</v>
      </c>
      <c r="C9" s="258" t="s">
        <v>381</v>
      </c>
      <c r="D9" s="252"/>
      <c r="E9" s="252"/>
      <c r="F9" s="252"/>
      <c r="G9" s="252"/>
      <c r="H9" s="252"/>
      <c r="I9" s="252"/>
      <c r="J9" s="252"/>
      <c r="K9" s="252"/>
      <c r="L9" s="252"/>
      <c r="M9" s="252"/>
      <c r="N9" s="378"/>
      <c r="O9" s="378"/>
      <c r="P9" s="378"/>
      <c r="Q9" s="378"/>
      <c r="R9" s="260"/>
      <c r="S9" s="260"/>
      <c r="T9" s="260"/>
      <c r="U9" s="260"/>
      <c r="V9" s="260"/>
      <c r="W9" s="260"/>
      <c r="X9" s="260"/>
      <c r="Y9" s="260"/>
    </row>
    <row r="10" spans="1:25" x14ac:dyDescent="0.3">
      <c r="A10" s="252"/>
      <c r="B10" s="259" t="s">
        <v>213</v>
      </c>
      <c r="C10" s="258" t="s">
        <v>382</v>
      </c>
      <c r="D10" s="252"/>
      <c r="E10" s="252"/>
      <c r="F10" s="252"/>
      <c r="G10" s="252"/>
      <c r="H10" s="252"/>
      <c r="I10" s="252"/>
      <c r="J10" s="252"/>
      <c r="K10" s="252"/>
      <c r="L10" s="252"/>
      <c r="M10" s="252"/>
      <c r="N10" s="378"/>
      <c r="O10" s="378"/>
      <c r="P10" s="378"/>
      <c r="Q10" s="378"/>
      <c r="R10" s="260"/>
      <c r="S10" s="260"/>
      <c r="T10" s="260"/>
      <c r="U10" s="260"/>
      <c r="V10" s="260"/>
      <c r="W10" s="260"/>
      <c r="X10" s="260"/>
      <c r="Y10" s="260"/>
    </row>
    <row r="11" spans="1:25" x14ac:dyDescent="0.3">
      <c r="A11" s="252"/>
      <c r="B11" s="259" t="s">
        <v>214</v>
      </c>
      <c r="C11" s="258" t="s">
        <v>384</v>
      </c>
      <c r="D11" s="252"/>
      <c r="E11" s="252"/>
      <c r="F11" s="252"/>
      <c r="G11" s="252"/>
      <c r="H11" s="252"/>
      <c r="I11" s="252"/>
      <c r="J11" s="252"/>
      <c r="K11" s="252"/>
      <c r="L11" s="252"/>
      <c r="M11" s="252"/>
      <c r="N11" s="378"/>
      <c r="O11" s="378"/>
      <c r="P11" s="378"/>
      <c r="Q11" s="378"/>
      <c r="R11" s="260"/>
      <c r="S11" s="260"/>
      <c r="T11" s="260"/>
      <c r="U11" s="260"/>
      <c r="V11" s="260"/>
      <c r="W11" s="260"/>
      <c r="X11" s="260"/>
      <c r="Y11" s="260"/>
    </row>
    <row r="12" spans="1:25" ht="15.6" x14ac:dyDescent="0.3">
      <c r="A12" s="248" t="s">
        <v>393</v>
      </c>
      <c r="B12" s="252"/>
      <c r="C12" s="252"/>
      <c r="D12" s="252"/>
      <c r="E12" s="252"/>
      <c r="F12" s="252"/>
      <c r="G12" s="252"/>
      <c r="H12" s="252"/>
      <c r="I12" s="252"/>
      <c r="J12" s="252"/>
      <c r="K12" s="252"/>
      <c r="L12" s="252"/>
      <c r="M12" s="252"/>
      <c r="N12" s="378"/>
      <c r="O12" s="378"/>
      <c r="P12" s="378"/>
      <c r="Q12" s="378"/>
      <c r="R12" s="260"/>
      <c r="S12" s="260"/>
      <c r="T12" s="260"/>
      <c r="U12" s="260"/>
      <c r="V12" s="260"/>
      <c r="W12" s="260"/>
      <c r="X12" s="260"/>
      <c r="Y12" s="260"/>
    </row>
    <row r="13" spans="1:25" x14ac:dyDescent="0.3">
      <c r="A13" s="260"/>
      <c r="B13" s="261" t="s">
        <v>0</v>
      </c>
      <c r="C13" s="262" t="s">
        <v>318</v>
      </c>
      <c r="D13" s="252"/>
      <c r="E13" s="252"/>
      <c r="F13" s="252"/>
      <c r="G13" s="252"/>
      <c r="H13" s="252"/>
      <c r="I13" s="252"/>
      <c r="J13" s="252"/>
      <c r="K13" s="252"/>
      <c r="L13" s="252"/>
      <c r="M13" s="252"/>
      <c r="N13" s="378"/>
      <c r="O13" s="378"/>
      <c r="P13" s="378"/>
      <c r="Q13" s="378"/>
      <c r="R13" s="260"/>
      <c r="S13" s="260"/>
      <c r="T13" s="260"/>
      <c r="U13" s="260"/>
      <c r="V13" s="260"/>
      <c r="W13" s="260"/>
      <c r="X13" s="260"/>
      <c r="Y13" s="260"/>
    </row>
    <row r="14" spans="1:25" x14ac:dyDescent="0.3">
      <c r="A14" s="260"/>
      <c r="B14" s="263" t="s">
        <v>83</v>
      </c>
      <c r="C14" s="264" t="s">
        <v>385</v>
      </c>
      <c r="D14" s="252"/>
      <c r="E14" s="252"/>
      <c r="F14" s="252"/>
      <c r="G14" s="252"/>
      <c r="H14" s="252"/>
      <c r="I14" s="252"/>
      <c r="J14" s="252"/>
      <c r="K14" s="252"/>
      <c r="L14" s="252"/>
      <c r="M14" s="252"/>
      <c r="N14" s="378"/>
      <c r="O14" s="378"/>
      <c r="P14" s="378"/>
      <c r="Q14" s="378"/>
      <c r="R14" s="260"/>
      <c r="S14" s="260"/>
      <c r="T14" s="260"/>
      <c r="U14" s="260"/>
      <c r="V14" s="260"/>
      <c r="W14" s="260"/>
      <c r="X14" s="260"/>
      <c r="Y14" s="260"/>
    </row>
    <row r="15" spans="1:25" x14ac:dyDescent="0.3">
      <c r="A15" s="260"/>
      <c r="B15" s="263" t="s">
        <v>53</v>
      </c>
      <c r="C15" s="264" t="s">
        <v>386</v>
      </c>
      <c r="D15" s="252"/>
      <c r="E15" s="252"/>
      <c r="F15" s="252"/>
      <c r="G15" s="252"/>
      <c r="H15" s="252"/>
      <c r="I15" s="252"/>
      <c r="J15" s="252"/>
      <c r="K15" s="252"/>
      <c r="L15" s="252"/>
      <c r="M15" s="252"/>
      <c r="N15" s="378"/>
      <c r="O15" s="378"/>
      <c r="P15" s="378"/>
      <c r="Q15" s="378"/>
      <c r="R15" s="260"/>
      <c r="S15" s="260"/>
      <c r="T15" s="260"/>
      <c r="U15" s="260"/>
      <c r="V15" s="260"/>
      <c r="W15" s="260"/>
      <c r="X15" s="260"/>
      <c r="Y15" s="260"/>
    </row>
    <row r="16" spans="1:25" x14ac:dyDescent="0.3">
      <c r="A16" s="260"/>
      <c r="B16" s="263" t="s">
        <v>388</v>
      </c>
      <c r="C16" s="264" t="s">
        <v>387</v>
      </c>
      <c r="D16" s="252"/>
      <c r="E16" s="252"/>
      <c r="F16" s="252"/>
      <c r="G16" s="252"/>
      <c r="H16" s="252"/>
      <c r="I16" s="252"/>
      <c r="J16" s="252"/>
      <c r="K16" s="252"/>
      <c r="L16" s="252"/>
      <c r="M16" s="252"/>
      <c r="N16" s="378"/>
      <c r="O16" s="378"/>
      <c r="P16" s="378"/>
      <c r="Q16" s="378"/>
      <c r="R16" s="260"/>
      <c r="S16" s="260"/>
      <c r="T16" s="260"/>
      <c r="U16" s="260"/>
      <c r="V16" s="260"/>
      <c r="W16" s="260"/>
      <c r="X16" s="260"/>
      <c r="Y16" s="260"/>
    </row>
    <row r="17" spans="1:25" x14ac:dyDescent="0.3">
      <c r="A17" s="260"/>
      <c r="B17" s="263" t="s">
        <v>389</v>
      </c>
      <c r="C17" s="265" t="s">
        <v>390</v>
      </c>
      <c r="D17" s="252"/>
      <c r="E17" s="252"/>
      <c r="F17" s="252"/>
      <c r="G17" s="252"/>
      <c r="H17" s="252"/>
      <c r="I17" s="252"/>
      <c r="J17" s="252"/>
      <c r="K17" s="252"/>
      <c r="L17" s="252"/>
      <c r="M17" s="252"/>
      <c r="N17" s="378"/>
      <c r="O17" s="378"/>
      <c r="P17" s="378"/>
      <c r="Q17" s="378"/>
      <c r="R17" s="260"/>
      <c r="S17" s="260"/>
      <c r="T17" s="260"/>
      <c r="U17" s="260"/>
      <c r="V17" s="260"/>
      <c r="W17" s="260"/>
      <c r="X17" s="260"/>
      <c r="Y17" s="260"/>
    </row>
    <row r="18" spans="1:25" x14ac:dyDescent="0.3">
      <c r="A18" s="260"/>
      <c r="B18" s="263" t="s">
        <v>323</v>
      </c>
      <c r="C18" s="265" t="s">
        <v>392</v>
      </c>
      <c r="D18" s="252"/>
      <c r="E18" s="252"/>
      <c r="F18" s="252"/>
      <c r="G18" s="252"/>
      <c r="H18" s="252"/>
      <c r="I18" s="252"/>
      <c r="J18" s="252"/>
      <c r="K18" s="252"/>
      <c r="L18" s="252"/>
      <c r="M18" s="252"/>
      <c r="N18" s="378"/>
      <c r="O18" s="378"/>
      <c r="P18" s="378"/>
      <c r="Q18" s="378"/>
      <c r="R18" s="260"/>
      <c r="S18" s="260"/>
      <c r="T18" s="260"/>
      <c r="U18" s="260"/>
      <c r="V18" s="260"/>
      <c r="W18" s="260"/>
      <c r="X18" s="260"/>
      <c r="Y18" s="260"/>
    </row>
    <row r="19" spans="1:25" x14ac:dyDescent="0.3">
      <c r="A19" s="260"/>
      <c r="B19" s="263" t="s">
        <v>292</v>
      </c>
      <c r="C19" s="264" t="s">
        <v>391</v>
      </c>
      <c r="D19" s="252"/>
      <c r="E19" s="252"/>
      <c r="F19" s="252"/>
      <c r="G19" s="252"/>
      <c r="H19" s="252"/>
      <c r="I19" s="252"/>
      <c r="J19" s="252"/>
      <c r="K19" s="252"/>
      <c r="L19" s="252"/>
      <c r="M19" s="252"/>
      <c r="N19" s="378"/>
      <c r="O19" s="378"/>
      <c r="P19" s="378"/>
      <c r="Q19" s="378"/>
      <c r="R19" s="260"/>
      <c r="S19" s="260"/>
      <c r="T19" s="260"/>
      <c r="U19" s="260"/>
      <c r="V19" s="260"/>
      <c r="W19" s="260"/>
      <c r="X19" s="260"/>
      <c r="Y19" s="260"/>
    </row>
    <row r="20" spans="1:25" ht="15.6" x14ac:dyDescent="0.3">
      <c r="A20" s="266"/>
      <c r="B20" s="252"/>
      <c r="C20" s="252"/>
      <c r="D20" s="252"/>
      <c r="E20" s="252"/>
      <c r="F20" s="252"/>
      <c r="G20" s="252"/>
      <c r="H20" s="252"/>
      <c r="I20" s="252"/>
      <c r="J20" s="252"/>
      <c r="K20" s="252"/>
      <c r="L20" s="252"/>
      <c r="M20" s="252"/>
      <c r="N20" s="378"/>
      <c r="O20" s="378"/>
      <c r="P20" s="378"/>
      <c r="Q20" s="378"/>
      <c r="R20" s="260"/>
      <c r="S20" s="260"/>
      <c r="T20" s="260"/>
      <c r="U20" s="260"/>
      <c r="V20" s="260"/>
      <c r="W20" s="260"/>
      <c r="X20" s="260"/>
      <c r="Y20" s="260"/>
    </row>
    <row r="21" spans="1:25" ht="15.6" x14ac:dyDescent="0.3">
      <c r="A21" s="267" t="s">
        <v>396</v>
      </c>
      <c r="B21" s="260"/>
      <c r="C21" s="260"/>
      <c r="D21" s="260"/>
      <c r="E21" s="260"/>
      <c r="F21" s="252"/>
      <c r="G21" s="252"/>
      <c r="H21" s="252"/>
      <c r="I21" s="252"/>
      <c r="J21" s="252"/>
      <c r="K21" s="252"/>
      <c r="L21" s="252"/>
      <c r="M21" s="252"/>
      <c r="N21" s="378"/>
      <c r="O21" s="378"/>
      <c r="P21" s="378"/>
      <c r="Q21" s="378"/>
      <c r="R21" s="260"/>
      <c r="S21" s="260"/>
      <c r="T21" s="260"/>
      <c r="U21" s="260"/>
      <c r="V21" s="260"/>
      <c r="W21" s="260"/>
      <c r="X21" s="260"/>
      <c r="Y21" s="260"/>
    </row>
    <row r="22" spans="1:25" x14ac:dyDescent="0.3">
      <c r="A22" s="265"/>
      <c r="B22" s="261" t="s">
        <v>418</v>
      </c>
      <c r="C22" s="268" t="s">
        <v>318</v>
      </c>
      <c r="D22" s="260"/>
      <c r="E22" s="260"/>
      <c r="F22" s="252"/>
      <c r="G22" s="252"/>
      <c r="H22" s="252"/>
      <c r="I22" s="252"/>
      <c r="J22" s="252"/>
      <c r="K22" s="252"/>
      <c r="L22" s="252"/>
      <c r="M22" s="252"/>
      <c r="N22" s="378"/>
      <c r="O22" s="378"/>
      <c r="P22" s="378"/>
      <c r="Q22" s="378"/>
      <c r="R22" s="260"/>
      <c r="S22" s="260"/>
      <c r="T22" s="260"/>
      <c r="U22" s="260"/>
      <c r="V22" s="260"/>
      <c r="W22" s="260"/>
      <c r="X22" s="260"/>
      <c r="Y22" s="260"/>
    </row>
    <row r="23" spans="1:25" x14ac:dyDescent="0.3">
      <c r="A23" s="414" t="s">
        <v>398</v>
      </c>
      <c r="B23" s="415"/>
      <c r="C23" s="269" t="s">
        <v>397</v>
      </c>
      <c r="D23" s="260"/>
      <c r="E23" s="260"/>
      <c r="F23" s="252"/>
      <c r="G23" s="252"/>
      <c r="H23" s="252"/>
      <c r="I23" s="252"/>
      <c r="J23" s="252"/>
      <c r="K23" s="252"/>
      <c r="L23" s="252"/>
      <c r="M23" s="252"/>
      <c r="N23" s="378"/>
      <c r="O23" s="378"/>
      <c r="P23" s="378"/>
      <c r="Q23" s="378"/>
      <c r="R23" s="260"/>
      <c r="S23" s="260"/>
      <c r="T23" s="260"/>
      <c r="U23" s="260"/>
      <c r="V23" s="260"/>
      <c r="W23" s="260"/>
      <c r="X23" s="260"/>
      <c r="Y23" s="260"/>
    </row>
    <row r="24" spans="1:25" ht="16.2" customHeight="1" x14ac:dyDescent="0.3">
      <c r="A24" s="414" t="s">
        <v>399</v>
      </c>
      <c r="B24" s="415"/>
      <c r="C24" s="269" t="s">
        <v>400</v>
      </c>
      <c r="D24" s="260"/>
      <c r="E24" s="260"/>
      <c r="F24" s="252"/>
      <c r="G24" s="252"/>
      <c r="H24" s="252"/>
      <c r="I24" s="252"/>
      <c r="J24" s="252"/>
      <c r="K24" s="252"/>
      <c r="L24" s="252"/>
      <c r="M24" s="252"/>
      <c r="N24" s="378"/>
      <c r="O24" s="378"/>
      <c r="P24" s="378"/>
      <c r="Q24" s="378"/>
      <c r="R24" s="260"/>
      <c r="S24" s="260"/>
      <c r="T24" s="260"/>
      <c r="U24" s="260"/>
      <c r="V24" s="260"/>
      <c r="W24" s="260"/>
      <c r="X24" s="260"/>
      <c r="Y24" s="260"/>
    </row>
    <row r="25" spans="1:25" x14ac:dyDescent="0.3">
      <c r="A25" s="431" t="s">
        <v>402</v>
      </c>
      <c r="B25" s="432"/>
      <c r="C25" s="270" t="s">
        <v>410</v>
      </c>
      <c r="D25" s="271"/>
      <c r="E25" s="260"/>
      <c r="F25" s="252"/>
      <c r="G25" s="252"/>
      <c r="H25" s="252"/>
      <c r="I25" s="252"/>
      <c r="J25" s="252"/>
      <c r="K25" s="252"/>
      <c r="L25" s="252"/>
      <c r="M25" s="252"/>
      <c r="N25" s="378"/>
      <c r="O25" s="378"/>
      <c r="P25" s="378"/>
      <c r="Q25" s="378"/>
      <c r="R25" s="260"/>
      <c r="S25" s="260"/>
      <c r="T25" s="260"/>
      <c r="U25" s="260"/>
      <c r="V25" s="260"/>
      <c r="W25" s="260"/>
      <c r="X25" s="260"/>
      <c r="Y25" s="260"/>
    </row>
    <row r="26" spans="1:25" x14ac:dyDescent="0.3">
      <c r="A26" s="431" t="s">
        <v>409</v>
      </c>
      <c r="B26" s="432"/>
      <c r="C26" s="270" t="s">
        <v>411</v>
      </c>
      <c r="D26" s="269"/>
      <c r="E26" s="252"/>
      <c r="F26" s="252"/>
      <c r="G26" s="252"/>
      <c r="H26" s="252"/>
      <c r="I26" s="252"/>
      <c r="J26" s="252"/>
      <c r="K26" s="252"/>
      <c r="L26" s="252"/>
      <c r="M26" s="252"/>
      <c r="N26" s="378"/>
      <c r="O26" s="378"/>
      <c r="P26" s="378"/>
      <c r="Q26" s="378"/>
      <c r="R26" s="260"/>
      <c r="S26" s="260"/>
      <c r="T26" s="260"/>
      <c r="U26" s="260"/>
      <c r="V26" s="260"/>
      <c r="W26" s="260"/>
      <c r="X26" s="260"/>
      <c r="Y26" s="260"/>
    </row>
    <row r="27" spans="1:25" x14ac:dyDescent="0.3">
      <c r="A27" s="272"/>
      <c r="B27" s="272"/>
      <c r="C27" s="270"/>
      <c r="D27" s="269"/>
      <c r="E27" s="252"/>
      <c r="F27" s="252"/>
      <c r="G27" s="252"/>
      <c r="H27" s="252"/>
      <c r="I27" s="252"/>
      <c r="J27" s="252"/>
      <c r="K27" s="252"/>
      <c r="L27" s="252"/>
      <c r="M27" s="252"/>
      <c r="N27" s="378"/>
      <c r="O27" s="378"/>
      <c r="P27" s="378"/>
      <c r="Q27" s="378"/>
      <c r="R27" s="260"/>
      <c r="S27" s="260"/>
      <c r="T27" s="260"/>
      <c r="U27" s="260"/>
      <c r="V27" s="260"/>
      <c r="W27" s="260"/>
      <c r="X27" s="260"/>
      <c r="Y27" s="260"/>
    </row>
    <row r="28" spans="1:25" ht="15.6" x14ac:dyDescent="0.3">
      <c r="A28" s="248" t="s">
        <v>413</v>
      </c>
      <c r="B28" s="260"/>
      <c r="C28" s="252"/>
      <c r="D28" s="252"/>
      <c r="E28" s="252"/>
      <c r="F28" s="252"/>
      <c r="G28" s="252"/>
      <c r="H28" s="252"/>
      <c r="I28" s="252"/>
      <c r="J28" s="252"/>
      <c r="K28" s="252"/>
      <c r="L28" s="252"/>
      <c r="M28" s="252"/>
      <c r="N28" s="378"/>
      <c r="O28" s="378"/>
      <c r="P28" s="378"/>
      <c r="Q28" s="378"/>
      <c r="R28" s="260"/>
      <c r="S28" s="260"/>
      <c r="T28" s="260"/>
      <c r="U28" s="260"/>
      <c r="V28" s="260"/>
      <c r="W28" s="260"/>
      <c r="X28" s="260"/>
      <c r="Y28" s="260"/>
    </row>
    <row r="29" spans="1:25" x14ac:dyDescent="0.3">
      <c r="A29" s="256" t="s">
        <v>229</v>
      </c>
      <c r="B29" s="260"/>
      <c r="C29" s="260"/>
      <c r="D29" s="252"/>
      <c r="E29" s="252"/>
      <c r="F29" s="252"/>
      <c r="G29" s="252"/>
      <c r="H29" s="252"/>
      <c r="I29" s="252"/>
      <c r="J29" s="252"/>
      <c r="K29" s="252"/>
      <c r="L29" s="252"/>
      <c r="M29" s="252"/>
      <c r="N29" s="378"/>
      <c r="O29" s="378"/>
      <c r="P29" s="378"/>
      <c r="Q29" s="378"/>
      <c r="R29" s="260"/>
      <c r="S29" s="260"/>
      <c r="T29" s="260"/>
      <c r="U29" s="260"/>
      <c r="V29" s="260"/>
      <c r="W29" s="260"/>
      <c r="X29" s="260"/>
      <c r="Y29" s="260"/>
    </row>
    <row r="30" spans="1:25" x14ac:dyDescent="0.3">
      <c r="A30" s="270" t="s">
        <v>230</v>
      </c>
      <c r="B30" s="260"/>
      <c r="C30" s="260"/>
      <c r="D30" s="252"/>
      <c r="E30" s="252"/>
      <c r="F30" s="252"/>
      <c r="G30" s="252"/>
      <c r="H30" s="252"/>
      <c r="I30" s="252"/>
      <c r="J30" s="252"/>
      <c r="K30" s="252"/>
      <c r="L30" s="252"/>
      <c r="M30" s="252"/>
      <c r="N30" s="378"/>
      <c r="O30" s="378"/>
      <c r="P30" s="378"/>
      <c r="Q30" s="378"/>
      <c r="R30" s="260"/>
      <c r="S30" s="260"/>
      <c r="T30" s="260"/>
      <c r="U30" s="260"/>
      <c r="V30" s="260"/>
      <c r="W30" s="260"/>
      <c r="X30" s="260"/>
      <c r="Y30" s="260"/>
    </row>
    <row r="31" spans="1:25" x14ac:dyDescent="0.3">
      <c r="A31" s="270" t="s">
        <v>231</v>
      </c>
      <c r="B31" s="252"/>
      <c r="C31" s="252"/>
      <c r="D31" s="270"/>
      <c r="E31" s="252"/>
      <c r="F31" s="252"/>
      <c r="G31" s="252"/>
      <c r="H31" s="252"/>
      <c r="I31" s="252"/>
      <c r="J31" s="252"/>
      <c r="K31" s="252"/>
      <c r="L31" s="252"/>
      <c r="M31" s="252"/>
      <c r="N31" s="378"/>
      <c r="O31" s="378"/>
      <c r="P31" s="378"/>
      <c r="Q31" s="378"/>
      <c r="R31" s="260"/>
      <c r="S31" s="260"/>
      <c r="T31" s="260"/>
      <c r="U31" s="260"/>
      <c r="V31" s="260"/>
      <c r="W31" s="260"/>
      <c r="X31" s="260"/>
      <c r="Y31" s="260"/>
    </row>
    <row r="32" spans="1:25" x14ac:dyDescent="0.3">
      <c r="A32" s="364"/>
      <c r="B32" s="364"/>
      <c r="C32" s="270"/>
      <c r="D32" s="269"/>
      <c r="E32" s="252"/>
      <c r="F32" s="252"/>
      <c r="G32" s="252"/>
      <c r="H32" s="252"/>
      <c r="I32" s="252"/>
      <c r="J32" s="252"/>
      <c r="K32" s="252"/>
      <c r="L32" s="252"/>
      <c r="M32" s="252"/>
      <c r="N32" s="378"/>
      <c r="O32" s="378"/>
      <c r="P32" s="378"/>
      <c r="Q32" s="378"/>
      <c r="R32" s="260"/>
      <c r="S32" s="260"/>
      <c r="T32" s="260"/>
      <c r="U32" s="260"/>
      <c r="V32" s="260"/>
      <c r="W32" s="260"/>
      <c r="X32" s="260"/>
      <c r="Y32" s="260"/>
    </row>
    <row r="33" spans="1:490" ht="15" thickBot="1" x14ac:dyDescent="0.35">
      <c r="A33" s="365" t="s">
        <v>412</v>
      </c>
      <c r="B33" s="364"/>
      <c r="C33" s="270"/>
      <c r="D33" s="269"/>
      <c r="E33" s="252"/>
      <c r="F33" s="252"/>
      <c r="G33" s="252"/>
      <c r="H33" s="252"/>
      <c r="I33" s="252"/>
      <c r="J33" s="252"/>
      <c r="K33" s="252"/>
      <c r="L33" s="252"/>
      <c r="M33" s="252"/>
      <c r="N33" s="378"/>
      <c r="O33" s="378"/>
      <c r="P33" s="378"/>
      <c r="Q33" s="378"/>
      <c r="R33" s="260"/>
      <c r="S33" s="260"/>
      <c r="T33" s="260"/>
      <c r="U33" s="260"/>
      <c r="V33" s="260"/>
      <c r="W33" s="260"/>
      <c r="X33" s="260"/>
      <c r="Y33" s="260"/>
    </row>
    <row r="34" spans="1:490" s="253" customFormat="1" ht="15" thickBot="1" x14ac:dyDescent="0.35">
      <c r="A34" s="379" t="s">
        <v>276</v>
      </c>
      <c r="B34" s="380"/>
      <c r="C34" s="419" t="s">
        <v>201</v>
      </c>
      <c r="D34" s="420"/>
      <c r="E34" s="420"/>
      <c r="F34" s="425" t="s">
        <v>202</v>
      </c>
      <c r="G34" s="426"/>
      <c r="H34" s="426"/>
      <c r="I34" s="426"/>
      <c r="J34" s="427"/>
      <c r="K34" s="428" t="s">
        <v>203</v>
      </c>
      <c r="L34" s="429"/>
      <c r="M34" s="429"/>
      <c r="N34" s="430"/>
      <c r="O34" s="421" t="s">
        <v>278</v>
      </c>
      <c r="P34" s="421"/>
      <c r="Q34" s="421"/>
      <c r="R34" s="421"/>
      <c r="S34" s="422"/>
      <c r="T34" s="383" t="s">
        <v>277</v>
      </c>
      <c r="U34" s="384"/>
      <c r="V34" s="385"/>
      <c r="W34" s="378"/>
      <c r="X34" s="378"/>
      <c r="Y34" s="378"/>
    </row>
    <row r="35" spans="1:490" s="253" customFormat="1" x14ac:dyDescent="0.3">
      <c r="A35" s="386" t="s">
        <v>26</v>
      </c>
      <c r="B35" s="388" t="s">
        <v>27</v>
      </c>
      <c r="C35" s="390" t="s">
        <v>35</v>
      </c>
      <c r="D35" s="392" t="s">
        <v>44</v>
      </c>
      <c r="E35" s="394" t="s">
        <v>82</v>
      </c>
      <c r="F35" s="396" t="s">
        <v>428</v>
      </c>
      <c r="G35" s="397"/>
      <c r="H35" s="398" t="s">
        <v>427</v>
      </c>
      <c r="I35" s="273"/>
      <c r="J35" s="400" t="s">
        <v>429</v>
      </c>
      <c r="K35" s="402" t="s">
        <v>428</v>
      </c>
      <c r="L35" s="403"/>
      <c r="M35" s="404" t="s">
        <v>274</v>
      </c>
      <c r="N35" s="423" t="s">
        <v>315</v>
      </c>
      <c r="O35" s="406" t="s">
        <v>185</v>
      </c>
      <c r="P35" s="417" t="s">
        <v>248</v>
      </c>
      <c r="Q35" s="413" t="s">
        <v>275</v>
      </c>
      <c r="R35" s="413"/>
      <c r="S35" s="406" t="s">
        <v>186</v>
      </c>
      <c r="T35" s="381" t="s">
        <v>29</v>
      </c>
      <c r="U35" s="408" t="s">
        <v>30</v>
      </c>
      <c r="V35" s="410" t="s">
        <v>45</v>
      </c>
      <c r="W35" s="378"/>
      <c r="X35" s="378"/>
      <c r="Y35" s="378"/>
    </row>
    <row r="36" spans="1:490" s="253" customFormat="1" ht="31.8" customHeight="1" thickBot="1" x14ac:dyDescent="0.35">
      <c r="A36" s="387"/>
      <c r="B36" s="389"/>
      <c r="C36" s="391"/>
      <c r="D36" s="393"/>
      <c r="E36" s="395"/>
      <c r="F36" s="274" t="s">
        <v>48</v>
      </c>
      <c r="G36" s="275" t="s">
        <v>49</v>
      </c>
      <c r="H36" s="399"/>
      <c r="I36" s="276" t="s">
        <v>91</v>
      </c>
      <c r="J36" s="401"/>
      <c r="K36" s="277" t="s">
        <v>50</v>
      </c>
      <c r="L36" s="278" t="s">
        <v>49</v>
      </c>
      <c r="M36" s="405"/>
      <c r="N36" s="424"/>
      <c r="O36" s="407"/>
      <c r="P36" s="418"/>
      <c r="Q36" s="279" t="s">
        <v>48</v>
      </c>
      <c r="R36" s="280" t="s">
        <v>49</v>
      </c>
      <c r="S36" s="407"/>
      <c r="T36" s="382"/>
      <c r="U36" s="409"/>
      <c r="V36" s="411"/>
      <c r="W36" s="378"/>
      <c r="X36" s="378"/>
      <c r="Y36" s="378"/>
    </row>
    <row r="37" spans="1:490" s="287" customFormat="1" ht="61.5" customHeight="1" thickBot="1" x14ac:dyDescent="0.35">
      <c r="A37" s="281" t="s">
        <v>424</v>
      </c>
      <c r="B37" s="281" t="s">
        <v>424</v>
      </c>
      <c r="C37" s="281" t="s">
        <v>415</v>
      </c>
      <c r="D37" s="282" t="s">
        <v>415</v>
      </c>
      <c r="E37" s="282" t="s">
        <v>420</v>
      </c>
      <c r="F37" s="282" t="s">
        <v>420</v>
      </c>
      <c r="G37" s="282" t="s">
        <v>420</v>
      </c>
      <c r="H37" s="282" t="s">
        <v>420</v>
      </c>
      <c r="I37" s="281" t="s">
        <v>424</v>
      </c>
      <c r="J37" s="282" t="s">
        <v>421</v>
      </c>
      <c r="K37" s="282" t="s">
        <v>420</v>
      </c>
      <c r="L37" s="282" t="s">
        <v>420</v>
      </c>
      <c r="M37" s="282" t="s">
        <v>420</v>
      </c>
      <c r="N37" s="282" t="s">
        <v>421</v>
      </c>
      <c r="O37" s="282" t="s">
        <v>420</v>
      </c>
      <c r="P37" s="282" t="s">
        <v>421</v>
      </c>
      <c r="Q37" s="283" t="s">
        <v>422</v>
      </c>
      <c r="R37" s="283" t="s">
        <v>422</v>
      </c>
      <c r="S37" s="284" t="s">
        <v>423</v>
      </c>
      <c r="T37" s="285" t="s">
        <v>414</v>
      </c>
      <c r="U37" s="285" t="s">
        <v>414</v>
      </c>
      <c r="V37" s="285" t="s">
        <v>414</v>
      </c>
      <c r="W37" s="286" t="s">
        <v>426</v>
      </c>
      <c r="X37" s="378"/>
      <c r="Y37" s="378"/>
    </row>
    <row r="38" spans="1:490" s="260" customFormat="1" x14ac:dyDescent="0.3">
      <c r="A38" s="252"/>
      <c r="B38" s="252"/>
      <c r="C38" s="260" t="s">
        <v>419</v>
      </c>
      <c r="D38" s="412"/>
      <c r="E38" s="412"/>
      <c r="F38" s="412"/>
      <c r="G38" s="252"/>
      <c r="H38" s="252"/>
      <c r="I38" s="252"/>
      <c r="J38" s="252"/>
      <c r="K38" s="252"/>
      <c r="L38" s="252"/>
      <c r="M38" s="252"/>
      <c r="N38" s="252"/>
      <c r="O38" s="252"/>
      <c r="P38" s="252"/>
      <c r="Q38" s="252"/>
    </row>
    <row r="39" spans="1:490" s="260" customFormat="1" x14ac:dyDescent="0.3">
      <c r="A39" s="252"/>
      <c r="B39" s="252"/>
      <c r="C39" s="252"/>
      <c r="D39" s="252"/>
      <c r="E39" s="252"/>
      <c r="F39" s="252"/>
      <c r="G39" s="252"/>
      <c r="H39" s="252"/>
      <c r="I39" s="252"/>
      <c r="J39" s="252"/>
      <c r="K39" s="252"/>
      <c r="L39" s="252"/>
      <c r="M39" s="252"/>
      <c r="N39" s="252"/>
      <c r="O39" s="252"/>
      <c r="P39" s="252"/>
      <c r="Q39" s="252"/>
    </row>
    <row r="40" spans="1:490" ht="14.55" customHeight="1" x14ac:dyDescent="0.3">
      <c r="A40" s="416" t="s">
        <v>250</v>
      </c>
      <c r="B40" s="416"/>
      <c r="C40" s="416"/>
      <c r="D40" s="252"/>
      <c r="E40" s="252"/>
      <c r="F40" s="252"/>
      <c r="G40" s="252"/>
      <c r="H40" s="252"/>
      <c r="I40" s="252"/>
      <c r="J40" s="252"/>
      <c r="K40" s="252"/>
      <c r="L40" s="252"/>
      <c r="M40" s="252"/>
      <c r="N40" s="252"/>
      <c r="O40" s="378"/>
      <c r="P40" s="378"/>
      <c r="Q40" s="378"/>
      <c r="R40" s="260"/>
      <c r="S40" s="260"/>
      <c r="T40" s="260"/>
      <c r="U40" s="260"/>
      <c r="V40" s="260"/>
      <c r="W40" s="260"/>
      <c r="X40" s="260"/>
      <c r="Y40" s="260"/>
      <c r="Z40" s="260"/>
      <c r="AA40" s="260"/>
      <c r="AB40" s="260"/>
      <c r="AC40" s="260"/>
      <c r="AD40" s="260"/>
      <c r="AE40" s="260"/>
      <c r="AF40" s="260"/>
      <c r="AG40" s="260"/>
      <c r="AH40" s="260"/>
      <c r="AI40" s="260"/>
      <c r="AJ40" s="260"/>
      <c r="AK40" s="260"/>
      <c r="AL40" s="260"/>
      <c r="AM40" s="260"/>
      <c r="AN40" s="260"/>
      <c r="AO40" s="260"/>
      <c r="AP40" s="260"/>
      <c r="AQ40" s="260"/>
      <c r="AR40" s="260"/>
      <c r="AS40" s="260"/>
      <c r="AT40" s="260"/>
      <c r="AU40" s="260"/>
      <c r="AV40" s="260"/>
      <c r="AW40" s="260"/>
      <c r="AX40" s="260"/>
      <c r="AY40" s="260"/>
      <c r="AZ40" s="260"/>
      <c r="BA40" s="260"/>
      <c r="BB40" s="260"/>
      <c r="BC40" s="260"/>
      <c r="BD40" s="260"/>
      <c r="BE40" s="260"/>
      <c r="BF40" s="260"/>
      <c r="BG40" s="260"/>
      <c r="BH40" s="260"/>
      <c r="BI40" s="260"/>
      <c r="BJ40" s="260"/>
      <c r="BK40" s="260"/>
      <c r="BL40" s="260"/>
      <c r="BM40" s="260"/>
      <c r="BN40" s="260"/>
      <c r="BO40" s="260"/>
      <c r="BP40" s="260"/>
      <c r="BQ40" s="260"/>
      <c r="BR40" s="260"/>
      <c r="BS40" s="260"/>
      <c r="BT40" s="260"/>
      <c r="BU40" s="260"/>
      <c r="BV40" s="260"/>
      <c r="BW40" s="260"/>
      <c r="BX40" s="260"/>
      <c r="BY40" s="260"/>
      <c r="BZ40" s="260"/>
      <c r="CA40" s="260"/>
      <c r="CB40" s="260"/>
      <c r="CC40" s="260"/>
      <c r="CD40" s="260"/>
      <c r="CE40" s="260"/>
      <c r="CF40" s="260"/>
      <c r="CG40" s="260"/>
      <c r="CH40" s="260"/>
      <c r="CI40" s="260"/>
      <c r="CJ40" s="260"/>
      <c r="CK40" s="260"/>
      <c r="CL40" s="260"/>
      <c r="CM40" s="260"/>
      <c r="CN40" s="260"/>
      <c r="CO40" s="260"/>
      <c r="CP40" s="260"/>
      <c r="CQ40" s="260"/>
      <c r="CR40" s="260"/>
      <c r="CS40" s="260"/>
      <c r="CT40" s="260"/>
      <c r="CU40" s="260"/>
      <c r="CV40" s="260"/>
      <c r="CW40" s="260"/>
      <c r="CX40" s="260"/>
      <c r="CY40" s="260"/>
      <c r="CZ40" s="260"/>
      <c r="DA40" s="260"/>
      <c r="DB40" s="260"/>
      <c r="DC40" s="260"/>
      <c r="DD40" s="260"/>
      <c r="DE40" s="260"/>
      <c r="DF40" s="260"/>
      <c r="DG40" s="260"/>
      <c r="DH40" s="260"/>
      <c r="DI40" s="260"/>
      <c r="DJ40" s="260"/>
      <c r="DK40" s="260"/>
      <c r="DL40" s="260"/>
      <c r="DM40" s="260"/>
      <c r="DN40" s="260"/>
      <c r="DO40" s="260"/>
      <c r="DP40" s="260"/>
      <c r="DQ40" s="260"/>
      <c r="DR40" s="260"/>
      <c r="DS40" s="260"/>
      <c r="DT40" s="260"/>
      <c r="DU40" s="260"/>
      <c r="DV40" s="260"/>
      <c r="DW40" s="260"/>
      <c r="DX40" s="260"/>
      <c r="DY40" s="260"/>
      <c r="DZ40" s="260"/>
      <c r="EA40" s="260"/>
      <c r="EB40" s="260"/>
      <c r="EC40" s="260"/>
      <c r="ED40" s="260"/>
      <c r="EE40" s="260"/>
      <c r="EF40" s="260"/>
      <c r="EG40" s="260"/>
      <c r="EH40" s="260"/>
      <c r="EI40" s="260"/>
      <c r="EJ40" s="260"/>
      <c r="EK40" s="260"/>
      <c r="EL40" s="260"/>
      <c r="EM40" s="260"/>
      <c r="EN40" s="260"/>
      <c r="EO40" s="260"/>
      <c r="EP40" s="260"/>
      <c r="EQ40" s="260"/>
      <c r="ER40" s="260"/>
      <c r="ES40" s="260"/>
      <c r="ET40" s="260"/>
      <c r="EU40" s="260"/>
      <c r="EV40" s="260"/>
      <c r="EW40" s="260"/>
      <c r="EX40" s="260"/>
      <c r="EY40" s="260"/>
      <c r="EZ40" s="260"/>
      <c r="FA40" s="260"/>
      <c r="FB40" s="260"/>
      <c r="FC40" s="260"/>
      <c r="FD40" s="260"/>
      <c r="FE40" s="260"/>
      <c r="FF40" s="260"/>
      <c r="FG40" s="260"/>
      <c r="FH40" s="260"/>
      <c r="FI40" s="260"/>
      <c r="FJ40" s="260"/>
      <c r="FK40" s="260"/>
      <c r="FL40" s="260"/>
      <c r="FM40" s="260"/>
      <c r="FN40" s="260"/>
      <c r="FO40" s="260"/>
      <c r="FP40" s="260"/>
      <c r="FQ40" s="260"/>
      <c r="FR40" s="260"/>
      <c r="FS40" s="260"/>
      <c r="FT40" s="260"/>
      <c r="FU40" s="260"/>
      <c r="FV40" s="260"/>
      <c r="FW40" s="260"/>
      <c r="FX40" s="260"/>
      <c r="FY40" s="260"/>
      <c r="FZ40" s="260"/>
      <c r="GA40" s="260"/>
      <c r="GB40" s="260"/>
      <c r="GC40" s="260"/>
      <c r="GD40" s="260"/>
      <c r="GE40" s="260"/>
      <c r="GF40" s="260"/>
      <c r="GG40" s="260"/>
      <c r="GH40" s="260"/>
      <c r="GI40" s="260"/>
      <c r="GJ40" s="260"/>
      <c r="GK40" s="260"/>
      <c r="GL40" s="260"/>
      <c r="GM40" s="260"/>
      <c r="GN40" s="260"/>
      <c r="GO40" s="260"/>
      <c r="GP40" s="260"/>
      <c r="GQ40" s="260"/>
      <c r="GR40" s="260"/>
      <c r="GS40" s="260"/>
      <c r="GT40" s="260"/>
      <c r="GU40" s="260"/>
      <c r="GV40" s="260"/>
      <c r="GW40" s="260"/>
      <c r="GX40" s="260"/>
      <c r="GY40" s="260"/>
      <c r="GZ40" s="260"/>
      <c r="HA40" s="260"/>
      <c r="HB40" s="260"/>
      <c r="HC40" s="260"/>
      <c r="HD40" s="260"/>
      <c r="HE40" s="260"/>
      <c r="HF40" s="260"/>
      <c r="HG40" s="260"/>
      <c r="HH40" s="260"/>
      <c r="HI40" s="260"/>
      <c r="HJ40" s="260"/>
      <c r="HK40" s="260"/>
      <c r="HL40" s="260"/>
      <c r="HM40" s="260"/>
      <c r="HN40" s="260"/>
      <c r="HO40" s="260"/>
      <c r="HP40" s="260"/>
      <c r="HQ40" s="260"/>
      <c r="HR40" s="260"/>
      <c r="HS40" s="260"/>
      <c r="HT40" s="260"/>
      <c r="HU40" s="260"/>
      <c r="HV40" s="260"/>
      <c r="HW40" s="260"/>
      <c r="HX40" s="260"/>
      <c r="HY40" s="260"/>
      <c r="HZ40" s="260"/>
      <c r="IA40" s="260"/>
      <c r="IB40" s="260"/>
      <c r="IC40" s="260"/>
      <c r="ID40" s="260"/>
      <c r="IE40" s="260"/>
      <c r="IF40" s="260"/>
      <c r="IG40" s="260"/>
      <c r="IH40" s="260"/>
      <c r="II40" s="260"/>
      <c r="IJ40" s="260"/>
      <c r="IK40" s="260"/>
      <c r="IL40" s="260"/>
      <c r="IM40" s="260"/>
      <c r="IN40" s="260"/>
      <c r="IO40" s="260"/>
      <c r="IP40" s="260"/>
      <c r="IQ40" s="260"/>
      <c r="IR40" s="260"/>
      <c r="IS40" s="260"/>
      <c r="IT40" s="260"/>
      <c r="IU40" s="260"/>
      <c r="IV40" s="260"/>
      <c r="IW40" s="260"/>
      <c r="IX40" s="260"/>
      <c r="IY40" s="260"/>
      <c r="IZ40" s="260"/>
      <c r="JA40" s="260"/>
      <c r="JB40" s="260"/>
      <c r="JC40" s="260"/>
      <c r="JD40" s="260"/>
      <c r="JE40" s="260"/>
      <c r="JF40" s="260"/>
      <c r="JG40" s="260"/>
      <c r="JH40" s="260"/>
      <c r="JI40" s="260"/>
      <c r="JJ40" s="260"/>
      <c r="JK40" s="260"/>
      <c r="JL40" s="260"/>
      <c r="JM40" s="260"/>
      <c r="JN40" s="260"/>
      <c r="JO40" s="260"/>
      <c r="JP40" s="260"/>
      <c r="JQ40" s="260"/>
      <c r="JR40" s="260"/>
      <c r="JS40" s="260"/>
      <c r="JT40" s="260"/>
      <c r="JU40" s="260"/>
      <c r="JV40" s="260"/>
      <c r="JW40" s="260"/>
      <c r="JX40" s="260"/>
      <c r="JY40" s="260"/>
      <c r="JZ40" s="260"/>
      <c r="KA40" s="260"/>
      <c r="KB40" s="260"/>
      <c r="KC40" s="260"/>
      <c r="KD40" s="260"/>
      <c r="KE40" s="260"/>
      <c r="KF40" s="260"/>
      <c r="KG40" s="260"/>
      <c r="KH40" s="260"/>
      <c r="KI40" s="260"/>
      <c r="KJ40" s="260"/>
      <c r="KK40" s="260"/>
      <c r="KL40" s="260"/>
      <c r="KM40" s="260"/>
      <c r="KN40" s="260"/>
      <c r="KO40" s="260"/>
      <c r="KP40" s="260"/>
      <c r="KQ40" s="260"/>
      <c r="KR40" s="260"/>
      <c r="KS40" s="260"/>
      <c r="KT40" s="260"/>
      <c r="KU40" s="260"/>
      <c r="KV40" s="260"/>
      <c r="KW40" s="260"/>
      <c r="KX40" s="260"/>
      <c r="KY40" s="260"/>
      <c r="KZ40" s="260"/>
      <c r="LA40" s="260"/>
      <c r="LB40" s="260"/>
      <c r="LC40" s="260"/>
      <c r="LD40" s="260"/>
      <c r="LE40" s="260"/>
      <c r="LF40" s="260"/>
      <c r="LG40" s="260"/>
      <c r="LH40" s="260"/>
      <c r="LI40" s="260"/>
      <c r="LJ40" s="260"/>
      <c r="LK40" s="260"/>
      <c r="LL40" s="260"/>
      <c r="LM40" s="260"/>
      <c r="LN40" s="260"/>
      <c r="LO40" s="260"/>
      <c r="LP40" s="260"/>
      <c r="LQ40" s="260"/>
      <c r="LR40" s="260"/>
      <c r="LS40" s="260"/>
      <c r="LT40" s="260"/>
      <c r="LU40" s="260"/>
      <c r="LV40" s="260"/>
      <c r="LW40" s="260"/>
      <c r="LX40" s="260"/>
      <c r="LY40" s="260"/>
      <c r="LZ40" s="260"/>
      <c r="MA40" s="260"/>
      <c r="MB40" s="260"/>
      <c r="MC40" s="260"/>
      <c r="MD40" s="260"/>
      <c r="ME40" s="260"/>
      <c r="MF40" s="260"/>
      <c r="MG40" s="260"/>
      <c r="MH40" s="260"/>
      <c r="MI40" s="260"/>
      <c r="MJ40" s="260"/>
      <c r="MK40" s="260"/>
      <c r="ML40" s="260"/>
      <c r="MM40" s="260"/>
      <c r="MN40" s="260"/>
      <c r="MO40" s="260"/>
      <c r="MP40" s="260"/>
      <c r="MQ40" s="260"/>
      <c r="MR40" s="260"/>
      <c r="MS40" s="260"/>
      <c r="MT40" s="260"/>
      <c r="MU40" s="260"/>
      <c r="MV40" s="260"/>
      <c r="MW40" s="260"/>
      <c r="MX40" s="260"/>
      <c r="MY40" s="260"/>
      <c r="MZ40" s="260"/>
      <c r="NA40" s="260"/>
      <c r="NB40" s="260"/>
      <c r="NC40" s="260"/>
      <c r="ND40" s="260"/>
      <c r="NE40" s="260"/>
      <c r="NF40" s="260"/>
      <c r="NG40" s="260"/>
      <c r="NH40" s="260"/>
      <c r="NI40" s="260"/>
      <c r="NJ40" s="260"/>
      <c r="NK40" s="260"/>
      <c r="NL40" s="260"/>
      <c r="NM40" s="260"/>
      <c r="NN40" s="260"/>
      <c r="NO40" s="260"/>
      <c r="NP40" s="260"/>
      <c r="NQ40" s="260"/>
      <c r="NR40" s="260"/>
      <c r="NS40" s="260"/>
      <c r="NT40" s="260"/>
      <c r="NU40" s="260"/>
      <c r="NV40" s="260"/>
      <c r="NW40" s="260"/>
      <c r="NX40" s="260"/>
      <c r="NY40" s="260"/>
      <c r="NZ40" s="260"/>
      <c r="OA40" s="260"/>
      <c r="OB40" s="260"/>
      <c r="OC40" s="260"/>
      <c r="OD40" s="260"/>
      <c r="OE40" s="260"/>
      <c r="OF40" s="260"/>
      <c r="OG40" s="260"/>
      <c r="OH40" s="260"/>
      <c r="OI40" s="260"/>
      <c r="OJ40" s="260"/>
      <c r="OK40" s="260"/>
      <c r="OL40" s="260"/>
      <c r="OM40" s="260"/>
      <c r="ON40" s="260"/>
      <c r="OO40" s="260"/>
      <c r="OP40" s="260"/>
      <c r="OQ40" s="260"/>
      <c r="OR40" s="260"/>
      <c r="OS40" s="260"/>
      <c r="OT40" s="260"/>
      <c r="OU40" s="260"/>
      <c r="OV40" s="260"/>
      <c r="OW40" s="260"/>
      <c r="OX40" s="260"/>
      <c r="OY40" s="260"/>
      <c r="OZ40" s="260"/>
      <c r="PA40" s="260"/>
      <c r="PB40" s="260"/>
      <c r="PC40" s="260"/>
      <c r="PD40" s="260"/>
      <c r="PE40" s="260"/>
      <c r="PF40" s="260"/>
      <c r="PG40" s="260"/>
      <c r="PH40" s="260"/>
      <c r="PI40" s="260"/>
      <c r="PJ40" s="260"/>
      <c r="PK40" s="260"/>
      <c r="PL40" s="260"/>
      <c r="PM40" s="260"/>
      <c r="PN40" s="260"/>
      <c r="PO40" s="260"/>
      <c r="PP40" s="260"/>
      <c r="PQ40" s="260"/>
      <c r="PR40" s="260"/>
      <c r="PS40" s="260"/>
      <c r="PT40" s="260"/>
      <c r="PU40" s="260"/>
      <c r="PV40" s="260"/>
      <c r="PW40" s="260"/>
      <c r="PX40" s="260"/>
      <c r="PY40" s="260"/>
      <c r="PZ40" s="260"/>
      <c r="QA40" s="260"/>
      <c r="QB40" s="260"/>
      <c r="QC40" s="260"/>
      <c r="QD40" s="260"/>
      <c r="QE40" s="260"/>
      <c r="QF40" s="260"/>
      <c r="QG40" s="260"/>
      <c r="QH40" s="260"/>
      <c r="QI40" s="260"/>
      <c r="QJ40" s="260"/>
      <c r="QK40" s="260"/>
      <c r="QL40" s="260"/>
      <c r="QM40" s="260"/>
      <c r="QN40" s="260"/>
      <c r="QO40" s="260"/>
      <c r="QP40" s="260"/>
      <c r="QQ40" s="260"/>
      <c r="QR40" s="260"/>
      <c r="QS40" s="260"/>
      <c r="QT40" s="260"/>
      <c r="QU40" s="260"/>
      <c r="QV40" s="260"/>
      <c r="QW40" s="260"/>
      <c r="QX40" s="260"/>
      <c r="QY40" s="260"/>
      <c r="QZ40" s="260"/>
      <c r="RA40" s="260"/>
      <c r="RB40" s="260"/>
      <c r="RC40" s="260"/>
      <c r="RD40" s="260"/>
      <c r="RE40" s="260"/>
      <c r="RF40" s="260"/>
      <c r="RG40" s="260"/>
      <c r="RH40" s="260"/>
      <c r="RI40" s="260"/>
      <c r="RJ40" s="260"/>
      <c r="RK40" s="260"/>
      <c r="RL40" s="260"/>
      <c r="RM40" s="260"/>
      <c r="RN40" s="260"/>
      <c r="RO40" s="260"/>
      <c r="RP40" s="260"/>
      <c r="RQ40" s="260"/>
      <c r="RR40" s="260"/>
      <c r="RS40" s="260"/>
      <c r="RT40" s="260"/>
      <c r="RU40" s="260"/>
      <c r="RV40" s="260"/>
    </row>
    <row r="41" spans="1:490" x14ac:dyDescent="0.3">
      <c r="A41" s="252"/>
      <c r="B41" s="261" t="s">
        <v>417</v>
      </c>
      <c r="C41" s="268" t="s">
        <v>318</v>
      </c>
      <c r="D41" s="252"/>
      <c r="E41" s="252"/>
      <c r="F41" s="252"/>
      <c r="G41" s="252"/>
      <c r="H41" s="252"/>
      <c r="I41" s="252"/>
      <c r="J41" s="252"/>
      <c r="K41" s="252"/>
      <c r="L41" s="252"/>
      <c r="M41" s="252"/>
      <c r="N41" s="252"/>
      <c r="O41" s="378"/>
      <c r="P41" s="378"/>
      <c r="Q41" s="378"/>
      <c r="R41" s="260"/>
      <c r="S41" s="260"/>
      <c r="T41" s="260"/>
      <c r="U41" s="260"/>
      <c r="V41" s="260"/>
      <c r="W41" s="260"/>
      <c r="X41" s="260"/>
      <c r="Y41" s="260"/>
      <c r="Z41" s="260"/>
      <c r="AA41" s="260"/>
      <c r="AB41" s="260"/>
      <c r="AC41" s="260"/>
      <c r="AD41" s="260"/>
      <c r="AE41" s="260"/>
      <c r="AF41" s="260"/>
      <c r="AG41" s="260"/>
      <c r="AH41" s="260"/>
      <c r="AI41" s="260"/>
      <c r="AJ41" s="260"/>
      <c r="AK41" s="260"/>
      <c r="AL41" s="260"/>
      <c r="AM41" s="260"/>
      <c r="AN41" s="260"/>
      <c r="AO41" s="260"/>
      <c r="AP41" s="260"/>
      <c r="AQ41" s="260"/>
      <c r="AR41" s="260"/>
      <c r="AS41" s="260"/>
      <c r="AT41" s="260"/>
      <c r="AU41" s="260"/>
      <c r="AV41" s="260"/>
      <c r="AW41" s="260"/>
      <c r="AX41" s="260"/>
      <c r="AY41" s="260"/>
      <c r="AZ41" s="260"/>
      <c r="BA41" s="260"/>
      <c r="BB41" s="260"/>
      <c r="BC41" s="260"/>
      <c r="BD41" s="260"/>
      <c r="BE41" s="260"/>
      <c r="BF41" s="260"/>
      <c r="BG41" s="260"/>
      <c r="BH41" s="260"/>
      <c r="BI41" s="260"/>
      <c r="BJ41" s="260"/>
      <c r="BK41" s="260"/>
      <c r="BL41" s="260"/>
      <c r="BM41" s="260"/>
      <c r="BN41" s="260"/>
      <c r="BO41" s="260"/>
      <c r="BP41" s="260"/>
      <c r="BQ41" s="260"/>
      <c r="BR41" s="260"/>
      <c r="BS41" s="260"/>
      <c r="BT41" s="260"/>
      <c r="BU41" s="260"/>
      <c r="BV41" s="260"/>
      <c r="BW41" s="260"/>
      <c r="BX41" s="260"/>
      <c r="BY41" s="260"/>
      <c r="BZ41" s="260"/>
      <c r="CA41" s="260"/>
      <c r="CB41" s="260"/>
      <c r="CC41" s="260"/>
      <c r="CD41" s="260"/>
      <c r="CE41" s="260"/>
      <c r="CF41" s="260"/>
      <c r="CG41" s="260"/>
      <c r="CH41" s="260"/>
      <c r="CI41" s="260"/>
      <c r="CJ41" s="260"/>
      <c r="CK41" s="260"/>
      <c r="CL41" s="260"/>
      <c r="CM41" s="260"/>
      <c r="CN41" s="260"/>
      <c r="CO41" s="260"/>
      <c r="CP41" s="260"/>
      <c r="CQ41" s="260"/>
      <c r="CR41" s="260"/>
      <c r="CS41" s="260"/>
      <c r="CT41" s="260"/>
      <c r="CU41" s="260"/>
      <c r="CV41" s="260"/>
      <c r="CW41" s="260"/>
      <c r="CX41" s="260"/>
      <c r="CY41" s="260"/>
      <c r="CZ41" s="260"/>
      <c r="DA41" s="260"/>
      <c r="DB41" s="260"/>
      <c r="DC41" s="260"/>
      <c r="DD41" s="260"/>
      <c r="DE41" s="260"/>
      <c r="DF41" s="260"/>
      <c r="DG41" s="260"/>
      <c r="DH41" s="260"/>
      <c r="DI41" s="260"/>
      <c r="DJ41" s="260"/>
      <c r="DK41" s="260"/>
      <c r="DL41" s="260"/>
      <c r="DM41" s="260"/>
      <c r="DN41" s="260"/>
      <c r="DO41" s="260"/>
      <c r="DP41" s="260"/>
      <c r="DQ41" s="260"/>
      <c r="DR41" s="260"/>
      <c r="DS41" s="260"/>
      <c r="DT41" s="260"/>
      <c r="DU41" s="260"/>
      <c r="DV41" s="260"/>
      <c r="DW41" s="260"/>
      <c r="DX41" s="260"/>
      <c r="DY41" s="260"/>
      <c r="DZ41" s="260"/>
      <c r="EA41" s="260"/>
      <c r="EB41" s="260"/>
      <c r="EC41" s="260"/>
      <c r="ED41" s="260"/>
      <c r="EE41" s="260"/>
      <c r="EF41" s="260"/>
      <c r="EG41" s="260"/>
      <c r="EH41" s="260"/>
      <c r="EI41" s="260"/>
      <c r="EJ41" s="260"/>
      <c r="EK41" s="260"/>
      <c r="EL41" s="260"/>
      <c r="EM41" s="260"/>
      <c r="EN41" s="260"/>
      <c r="EO41" s="260"/>
      <c r="EP41" s="260"/>
      <c r="EQ41" s="260"/>
      <c r="ER41" s="260"/>
      <c r="ES41" s="260"/>
      <c r="ET41" s="260"/>
      <c r="EU41" s="260"/>
      <c r="EV41" s="260"/>
      <c r="EW41" s="260"/>
      <c r="EX41" s="260"/>
      <c r="EY41" s="260"/>
      <c r="EZ41" s="260"/>
      <c r="FA41" s="260"/>
      <c r="FB41" s="260"/>
      <c r="FC41" s="260"/>
      <c r="FD41" s="260"/>
      <c r="FE41" s="260"/>
      <c r="FF41" s="260"/>
      <c r="FG41" s="260"/>
      <c r="FH41" s="260"/>
      <c r="FI41" s="260"/>
      <c r="FJ41" s="260"/>
      <c r="FK41" s="260"/>
      <c r="FL41" s="260"/>
      <c r="FM41" s="260"/>
      <c r="FN41" s="260"/>
      <c r="FO41" s="260"/>
      <c r="FP41" s="260"/>
      <c r="FQ41" s="260"/>
      <c r="FR41" s="260"/>
      <c r="FS41" s="260"/>
      <c r="FT41" s="260"/>
      <c r="FU41" s="260"/>
      <c r="FV41" s="260"/>
      <c r="FW41" s="260"/>
      <c r="FX41" s="260"/>
      <c r="FY41" s="260"/>
      <c r="FZ41" s="260"/>
      <c r="GA41" s="260"/>
      <c r="GB41" s="260"/>
      <c r="GC41" s="260"/>
      <c r="GD41" s="260"/>
      <c r="GE41" s="260"/>
      <c r="GF41" s="260"/>
      <c r="GG41" s="260"/>
      <c r="GH41" s="260"/>
      <c r="GI41" s="260"/>
      <c r="GJ41" s="260"/>
      <c r="GK41" s="260"/>
      <c r="GL41" s="260"/>
      <c r="GM41" s="260"/>
      <c r="GN41" s="260"/>
      <c r="GO41" s="260"/>
      <c r="GP41" s="260"/>
      <c r="GQ41" s="260"/>
      <c r="GR41" s="260"/>
      <c r="GS41" s="260"/>
      <c r="GT41" s="260"/>
      <c r="GU41" s="260"/>
      <c r="GV41" s="260"/>
      <c r="GW41" s="260"/>
      <c r="GX41" s="260"/>
      <c r="GY41" s="260"/>
      <c r="GZ41" s="260"/>
      <c r="HA41" s="260"/>
      <c r="HB41" s="260"/>
      <c r="HC41" s="260"/>
      <c r="HD41" s="260"/>
      <c r="HE41" s="260"/>
      <c r="HF41" s="260"/>
      <c r="HG41" s="260"/>
      <c r="HH41" s="260"/>
      <c r="HI41" s="260"/>
      <c r="HJ41" s="260"/>
      <c r="HK41" s="260"/>
      <c r="HL41" s="260"/>
      <c r="HM41" s="260"/>
      <c r="HN41" s="260"/>
      <c r="HO41" s="260"/>
      <c r="HP41" s="260"/>
      <c r="HQ41" s="260"/>
      <c r="HR41" s="260"/>
      <c r="HS41" s="260"/>
      <c r="HT41" s="260"/>
      <c r="HU41" s="260"/>
      <c r="HV41" s="260"/>
      <c r="HW41" s="260"/>
      <c r="HX41" s="260"/>
      <c r="HY41" s="260"/>
      <c r="HZ41" s="260"/>
      <c r="IA41" s="260"/>
      <c r="IB41" s="260"/>
      <c r="IC41" s="260"/>
      <c r="ID41" s="260"/>
      <c r="IE41" s="260"/>
      <c r="IF41" s="260"/>
      <c r="IG41" s="260"/>
      <c r="IH41" s="260"/>
      <c r="II41" s="260"/>
      <c r="IJ41" s="260"/>
      <c r="IK41" s="260"/>
      <c r="IL41" s="260"/>
      <c r="IM41" s="260"/>
      <c r="IN41" s="260"/>
      <c r="IO41" s="260"/>
      <c r="IP41" s="260"/>
      <c r="IQ41" s="260"/>
      <c r="IR41" s="260"/>
      <c r="IS41" s="260"/>
      <c r="IT41" s="260"/>
      <c r="IU41" s="260"/>
      <c r="IV41" s="260"/>
      <c r="IW41" s="260"/>
      <c r="IX41" s="260"/>
      <c r="IY41" s="260"/>
      <c r="IZ41" s="260"/>
      <c r="JA41" s="260"/>
      <c r="JB41" s="260"/>
      <c r="JC41" s="260"/>
      <c r="JD41" s="260"/>
      <c r="JE41" s="260"/>
      <c r="JF41" s="260"/>
      <c r="JG41" s="260"/>
      <c r="JH41" s="260"/>
      <c r="JI41" s="260"/>
      <c r="JJ41" s="260"/>
      <c r="JK41" s="260"/>
      <c r="JL41" s="260"/>
      <c r="JM41" s="260"/>
      <c r="JN41" s="260"/>
      <c r="JO41" s="260"/>
      <c r="JP41" s="260"/>
      <c r="JQ41" s="260"/>
      <c r="JR41" s="260"/>
      <c r="JS41" s="260"/>
      <c r="JT41" s="260"/>
      <c r="JU41" s="260"/>
      <c r="JV41" s="260"/>
      <c r="JW41" s="260"/>
      <c r="JX41" s="260"/>
      <c r="JY41" s="260"/>
      <c r="JZ41" s="260"/>
      <c r="KA41" s="260"/>
      <c r="KB41" s="260"/>
      <c r="KC41" s="260"/>
      <c r="KD41" s="260"/>
      <c r="KE41" s="260"/>
      <c r="KF41" s="260"/>
      <c r="KG41" s="260"/>
      <c r="KH41" s="260"/>
      <c r="KI41" s="260"/>
      <c r="KJ41" s="260"/>
      <c r="KK41" s="260"/>
      <c r="KL41" s="260"/>
      <c r="KM41" s="260"/>
      <c r="KN41" s="260"/>
      <c r="KO41" s="260"/>
      <c r="KP41" s="260"/>
      <c r="KQ41" s="260"/>
      <c r="KR41" s="260"/>
      <c r="KS41" s="260"/>
      <c r="KT41" s="260"/>
      <c r="KU41" s="260"/>
      <c r="KV41" s="260"/>
      <c r="KW41" s="260"/>
      <c r="KX41" s="260"/>
      <c r="KY41" s="260"/>
      <c r="KZ41" s="260"/>
      <c r="LA41" s="260"/>
      <c r="LB41" s="260"/>
      <c r="LC41" s="260"/>
      <c r="LD41" s="260"/>
      <c r="LE41" s="260"/>
      <c r="LF41" s="260"/>
      <c r="LG41" s="260"/>
      <c r="LH41" s="260"/>
      <c r="LI41" s="260"/>
      <c r="LJ41" s="260"/>
      <c r="LK41" s="260"/>
      <c r="LL41" s="260"/>
      <c r="LM41" s="260"/>
      <c r="LN41" s="260"/>
      <c r="LO41" s="260"/>
      <c r="LP41" s="260"/>
      <c r="LQ41" s="260"/>
      <c r="LR41" s="260"/>
      <c r="LS41" s="260"/>
      <c r="LT41" s="260"/>
      <c r="LU41" s="260"/>
      <c r="LV41" s="260"/>
      <c r="LW41" s="260"/>
      <c r="LX41" s="260"/>
      <c r="LY41" s="260"/>
      <c r="LZ41" s="260"/>
      <c r="MA41" s="260"/>
      <c r="MB41" s="260"/>
      <c r="MC41" s="260"/>
      <c r="MD41" s="260"/>
      <c r="ME41" s="260"/>
      <c r="MF41" s="260"/>
      <c r="MG41" s="260"/>
      <c r="MH41" s="260"/>
      <c r="MI41" s="260"/>
      <c r="MJ41" s="260"/>
      <c r="MK41" s="260"/>
      <c r="ML41" s="260"/>
      <c r="MM41" s="260"/>
      <c r="MN41" s="260"/>
      <c r="MO41" s="260"/>
      <c r="MP41" s="260"/>
      <c r="MQ41" s="260"/>
      <c r="MR41" s="260"/>
      <c r="MS41" s="260"/>
      <c r="MT41" s="260"/>
      <c r="MU41" s="260"/>
      <c r="MV41" s="260"/>
      <c r="MW41" s="260"/>
      <c r="MX41" s="260"/>
      <c r="MY41" s="260"/>
      <c r="MZ41" s="260"/>
      <c r="NA41" s="260"/>
      <c r="NB41" s="260"/>
      <c r="NC41" s="260"/>
      <c r="ND41" s="260"/>
      <c r="NE41" s="260"/>
      <c r="NF41" s="260"/>
      <c r="NG41" s="260"/>
      <c r="NH41" s="260"/>
      <c r="NI41" s="260"/>
      <c r="NJ41" s="260"/>
      <c r="NK41" s="260"/>
      <c r="NL41" s="260"/>
      <c r="NM41" s="260"/>
      <c r="NN41" s="260"/>
      <c r="NO41" s="260"/>
      <c r="NP41" s="260"/>
      <c r="NQ41" s="260"/>
      <c r="NR41" s="260"/>
      <c r="NS41" s="260"/>
      <c r="NT41" s="260"/>
      <c r="NU41" s="260"/>
      <c r="NV41" s="260"/>
      <c r="NW41" s="260"/>
      <c r="NX41" s="260"/>
      <c r="NY41" s="260"/>
      <c r="NZ41" s="260"/>
      <c r="OA41" s="260"/>
      <c r="OB41" s="260"/>
      <c r="OC41" s="260"/>
      <c r="OD41" s="260"/>
      <c r="OE41" s="260"/>
      <c r="OF41" s="260"/>
      <c r="OG41" s="260"/>
      <c r="OH41" s="260"/>
      <c r="OI41" s="260"/>
      <c r="OJ41" s="260"/>
      <c r="OK41" s="260"/>
      <c r="OL41" s="260"/>
      <c r="OM41" s="260"/>
      <c r="ON41" s="260"/>
      <c r="OO41" s="260"/>
      <c r="OP41" s="260"/>
      <c r="OQ41" s="260"/>
      <c r="OR41" s="260"/>
      <c r="OS41" s="260"/>
      <c r="OT41" s="260"/>
      <c r="OU41" s="260"/>
      <c r="OV41" s="260"/>
      <c r="OW41" s="260"/>
      <c r="OX41" s="260"/>
      <c r="OY41" s="260"/>
      <c r="OZ41" s="260"/>
      <c r="PA41" s="260"/>
      <c r="PB41" s="260"/>
      <c r="PC41" s="260"/>
      <c r="PD41" s="260"/>
      <c r="PE41" s="260"/>
      <c r="PF41" s="260"/>
      <c r="PG41" s="260"/>
      <c r="PH41" s="260"/>
      <c r="PI41" s="260"/>
      <c r="PJ41" s="260"/>
      <c r="PK41" s="260"/>
      <c r="PL41" s="260"/>
      <c r="PM41" s="260"/>
      <c r="PN41" s="260"/>
      <c r="PO41" s="260"/>
      <c r="PP41" s="260"/>
      <c r="PQ41" s="260"/>
      <c r="PR41" s="260"/>
      <c r="PS41" s="260"/>
      <c r="PT41" s="260"/>
      <c r="PU41" s="260"/>
      <c r="PV41" s="260"/>
      <c r="PW41" s="260"/>
      <c r="PX41" s="260"/>
      <c r="PY41" s="260"/>
      <c r="PZ41" s="260"/>
      <c r="QA41" s="260"/>
      <c r="QB41" s="260"/>
      <c r="QC41" s="260"/>
      <c r="QD41" s="260"/>
      <c r="QE41" s="260"/>
      <c r="QF41" s="260"/>
      <c r="QG41" s="260"/>
      <c r="QH41" s="260"/>
      <c r="QI41" s="260"/>
      <c r="QJ41" s="260"/>
      <c r="QK41" s="260"/>
      <c r="QL41" s="260"/>
      <c r="QM41" s="260"/>
      <c r="QN41" s="260"/>
      <c r="QO41" s="260"/>
      <c r="QP41" s="260"/>
      <c r="QQ41" s="260"/>
      <c r="QR41" s="260"/>
      <c r="QS41" s="260"/>
      <c r="QT41" s="260"/>
      <c r="QU41" s="260"/>
      <c r="QV41" s="260"/>
      <c r="QW41" s="260"/>
      <c r="QX41" s="260"/>
      <c r="QY41" s="260"/>
      <c r="QZ41" s="260"/>
      <c r="RA41" s="260"/>
      <c r="RB41" s="260"/>
      <c r="RC41" s="260"/>
      <c r="RD41" s="260"/>
      <c r="RE41" s="260"/>
      <c r="RF41" s="260"/>
      <c r="RG41" s="260"/>
      <c r="RH41" s="260"/>
      <c r="RI41" s="260"/>
      <c r="RJ41" s="260"/>
      <c r="RK41" s="260"/>
      <c r="RL41" s="260"/>
      <c r="RM41" s="260"/>
      <c r="RN41" s="260"/>
      <c r="RO41" s="260"/>
      <c r="RP41" s="260"/>
      <c r="RQ41" s="260"/>
      <c r="RR41" s="260"/>
      <c r="RS41" s="260"/>
      <c r="RT41" s="260"/>
      <c r="RU41" s="260"/>
      <c r="RV41" s="260"/>
    </row>
    <row r="42" spans="1:490" x14ac:dyDescent="0.3">
      <c r="A42" s="414" t="s">
        <v>201</v>
      </c>
      <c r="B42" s="415"/>
      <c r="C42" s="258" t="s">
        <v>379</v>
      </c>
      <c r="D42" s="260"/>
      <c r="E42" s="252"/>
      <c r="F42" s="252"/>
      <c r="G42" s="252"/>
      <c r="H42" s="252"/>
      <c r="I42" s="252"/>
      <c r="J42" s="252"/>
      <c r="K42" s="252"/>
      <c r="L42" s="252"/>
      <c r="M42" s="252"/>
      <c r="N42" s="252"/>
      <c r="O42" s="378"/>
      <c r="P42" s="378"/>
      <c r="Q42" s="378"/>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0"/>
      <c r="AS42" s="260"/>
      <c r="AT42" s="260"/>
      <c r="AU42" s="260"/>
      <c r="AV42" s="260"/>
      <c r="AW42" s="260"/>
      <c r="AX42" s="260"/>
      <c r="AY42" s="260"/>
      <c r="AZ42" s="260"/>
      <c r="BA42" s="260"/>
      <c r="BB42" s="260"/>
      <c r="BC42" s="260"/>
      <c r="BD42" s="260"/>
      <c r="BE42" s="260"/>
      <c r="BF42" s="260"/>
      <c r="BG42" s="260"/>
      <c r="BH42" s="260"/>
      <c r="BI42" s="260"/>
      <c r="BJ42" s="260"/>
      <c r="BK42" s="260"/>
      <c r="BL42" s="260"/>
      <c r="BM42" s="260"/>
      <c r="BN42" s="260"/>
      <c r="BO42" s="260"/>
      <c r="BP42" s="260"/>
      <c r="BQ42" s="260"/>
      <c r="BR42" s="260"/>
      <c r="BS42" s="260"/>
      <c r="BT42" s="260"/>
      <c r="BU42" s="260"/>
      <c r="BV42" s="260"/>
      <c r="BW42" s="260"/>
      <c r="BX42" s="260"/>
      <c r="BY42" s="260"/>
      <c r="BZ42" s="260"/>
      <c r="CA42" s="260"/>
      <c r="CB42" s="260"/>
      <c r="CC42" s="260"/>
      <c r="CD42" s="260"/>
      <c r="CE42" s="260"/>
      <c r="CF42" s="260"/>
      <c r="CG42" s="260"/>
      <c r="CH42" s="260"/>
      <c r="CI42" s="260"/>
      <c r="CJ42" s="260"/>
      <c r="CK42" s="260"/>
      <c r="CL42" s="260"/>
      <c r="CM42" s="260"/>
      <c r="CN42" s="260"/>
      <c r="CO42" s="260"/>
      <c r="CP42" s="260"/>
      <c r="CQ42" s="260"/>
      <c r="CR42" s="260"/>
      <c r="CS42" s="260"/>
      <c r="CT42" s="260"/>
      <c r="CU42" s="260"/>
      <c r="CV42" s="260"/>
      <c r="CW42" s="260"/>
      <c r="CX42" s="260"/>
      <c r="CY42" s="260"/>
      <c r="CZ42" s="260"/>
      <c r="DA42" s="260"/>
      <c r="DB42" s="260"/>
      <c r="DC42" s="260"/>
      <c r="DD42" s="260"/>
      <c r="DE42" s="260"/>
      <c r="DF42" s="260"/>
      <c r="DG42" s="260"/>
      <c r="DH42" s="260"/>
      <c r="DI42" s="260"/>
      <c r="DJ42" s="260"/>
      <c r="DK42" s="260"/>
      <c r="DL42" s="260"/>
      <c r="DM42" s="260"/>
      <c r="DN42" s="260"/>
      <c r="DO42" s="260"/>
      <c r="DP42" s="260"/>
      <c r="DQ42" s="260"/>
      <c r="DR42" s="260"/>
      <c r="DS42" s="260"/>
      <c r="DT42" s="260"/>
      <c r="DU42" s="260"/>
      <c r="DV42" s="260"/>
      <c r="DW42" s="260"/>
      <c r="DX42" s="260"/>
      <c r="DY42" s="260"/>
      <c r="DZ42" s="260"/>
      <c r="EA42" s="260"/>
      <c r="EB42" s="260"/>
      <c r="EC42" s="260"/>
      <c r="ED42" s="260"/>
      <c r="EE42" s="260"/>
      <c r="EF42" s="260"/>
      <c r="EG42" s="260"/>
      <c r="EH42" s="260"/>
      <c r="EI42" s="260"/>
      <c r="EJ42" s="260"/>
      <c r="EK42" s="260"/>
      <c r="EL42" s="260"/>
      <c r="EM42" s="260"/>
      <c r="EN42" s="260"/>
      <c r="EO42" s="260"/>
      <c r="EP42" s="260"/>
      <c r="EQ42" s="260"/>
      <c r="ER42" s="260"/>
      <c r="ES42" s="260"/>
      <c r="ET42" s="260"/>
      <c r="EU42" s="260"/>
      <c r="EV42" s="260"/>
      <c r="EW42" s="260"/>
      <c r="EX42" s="260"/>
      <c r="EY42" s="260"/>
      <c r="EZ42" s="260"/>
      <c r="FA42" s="260"/>
      <c r="FB42" s="260"/>
      <c r="FC42" s="260"/>
      <c r="FD42" s="260"/>
      <c r="FE42" s="260"/>
      <c r="FF42" s="260"/>
      <c r="FG42" s="260"/>
      <c r="FH42" s="260"/>
      <c r="FI42" s="260"/>
      <c r="FJ42" s="260"/>
      <c r="FK42" s="260"/>
      <c r="FL42" s="260"/>
      <c r="FM42" s="260"/>
      <c r="FN42" s="260"/>
      <c r="FO42" s="260"/>
      <c r="FP42" s="260"/>
      <c r="FQ42" s="260"/>
      <c r="FR42" s="260"/>
      <c r="FS42" s="260"/>
      <c r="FT42" s="260"/>
      <c r="FU42" s="260"/>
      <c r="FV42" s="260"/>
      <c r="FW42" s="260"/>
      <c r="FX42" s="260"/>
      <c r="FY42" s="260"/>
      <c r="FZ42" s="260"/>
      <c r="GA42" s="260"/>
      <c r="GB42" s="260"/>
      <c r="GC42" s="260"/>
      <c r="GD42" s="260"/>
      <c r="GE42" s="260"/>
      <c r="GF42" s="260"/>
      <c r="GG42" s="260"/>
      <c r="GH42" s="260"/>
      <c r="GI42" s="260"/>
      <c r="GJ42" s="260"/>
      <c r="GK42" s="260"/>
      <c r="GL42" s="260"/>
      <c r="GM42" s="260"/>
      <c r="GN42" s="260"/>
      <c r="GO42" s="260"/>
      <c r="GP42" s="260"/>
      <c r="GQ42" s="260"/>
      <c r="GR42" s="260"/>
      <c r="GS42" s="260"/>
      <c r="GT42" s="260"/>
      <c r="GU42" s="260"/>
      <c r="GV42" s="260"/>
      <c r="GW42" s="260"/>
      <c r="GX42" s="260"/>
      <c r="GY42" s="260"/>
      <c r="GZ42" s="260"/>
      <c r="HA42" s="260"/>
      <c r="HB42" s="260"/>
      <c r="HC42" s="260"/>
      <c r="HD42" s="260"/>
      <c r="HE42" s="260"/>
      <c r="HF42" s="260"/>
      <c r="HG42" s="260"/>
      <c r="HH42" s="260"/>
      <c r="HI42" s="260"/>
      <c r="HJ42" s="260"/>
      <c r="HK42" s="260"/>
      <c r="HL42" s="260"/>
      <c r="HM42" s="260"/>
      <c r="HN42" s="260"/>
      <c r="HO42" s="260"/>
      <c r="HP42" s="260"/>
      <c r="HQ42" s="260"/>
      <c r="HR42" s="260"/>
      <c r="HS42" s="260"/>
      <c r="HT42" s="260"/>
      <c r="HU42" s="260"/>
      <c r="HV42" s="260"/>
      <c r="HW42" s="260"/>
      <c r="HX42" s="260"/>
      <c r="HY42" s="260"/>
      <c r="HZ42" s="260"/>
      <c r="IA42" s="260"/>
      <c r="IB42" s="260"/>
      <c r="IC42" s="260"/>
      <c r="ID42" s="260"/>
      <c r="IE42" s="260"/>
      <c r="IF42" s="260"/>
      <c r="IG42" s="260"/>
      <c r="IH42" s="260"/>
      <c r="II42" s="260"/>
      <c r="IJ42" s="260"/>
      <c r="IK42" s="260"/>
      <c r="IL42" s="260"/>
      <c r="IM42" s="260"/>
      <c r="IN42" s="260"/>
      <c r="IO42" s="260"/>
      <c r="IP42" s="260"/>
      <c r="IQ42" s="260"/>
      <c r="IR42" s="260"/>
      <c r="IS42" s="260"/>
      <c r="IT42" s="260"/>
      <c r="IU42" s="260"/>
      <c r="IV42" s="260"/>
      <c r="IW42" s="260"/>
      <c r="IX42" s="260"/>
      <c r="IY42" s="260"/>
      <c r="IZ42" s="260"/>
      <c r="JA42" s="260"/>
      <c r="JB42" s="260"/>
      <c r="JC42" s="260"/>
      <c r="JD42" s="260"/>
      <c r="JE42" s="260"/>
      <c r="JF42" s="260"/>
      <c r="JG42" s="260"/>
      <c r="JH42" s="260"/>
      <c r="JI42" s="260"/>
      <c r="JJ42" s="260"/>
      <c r="JK42" s="260"/>
      <c r="JL42" s="260"/>
      <c r="JM42" s="260"/>
      <c r="JN42" s="260"/>
      <c r="JO42" s="260"/>
      <c r="JP42" s="260"/>
      <c r="JQ42" s="260"/>
      <c r="JR42" s="260"/>
      <c r="JS42" s="260"/>
      <c r="JT42" s="260"/>
      <c r="JU42" s="260"/>
      <c r="JV42" s="260"/>
      <c r="JW42" s="260"/>
      <c r="JX42" s="260"/>
      <c r="JY42" s="260"/>
      <c r="JZ42" s="260"/>
      <c r="KA42" s="260"/>
      <c r="KB42" s="260"/>
      <c r="KC42" s="260"/>
      <c r="KD42" s="260"/>
      <c r="KE42" s="260"/>
      <c r="KF42" s="260"/>
      <c r="KG42" s="260"/>
      <c r="KH42" s="260"/>
      <c r="KI42" s="260"/>
      <c r="KJ42" s="260"/>
      <c r="KK42" s="260"/>
      <c r="KL42" s="260"/>
      <c r="KM42" s="260"/>
      <c r="KN42" s="260"/>
      <c r="KO42" s="260"/>
      <c r="KP42" s="260"/>
      <c r="KQ42" s="260"/>
      <c r="KR42" s="260"/>
      <c r="KS42" s="260"/>
      <c r="KT42" s="260"/>
      <c r="KU42" s="260"/>
      <c r="KV42" s="260"/>
      <c r="KW42" s="260"/>
      <c r="KX42" s="260"/>
      <c r="KY42" s="260"/>
      <c r="KZ42" s="260"/>
      <c r="LA42" s="260"/>
      <c r="LB42" s="260"/>
      <c r="LC42" s="260"/>
      <c r="LD42" s="260"/>
      <c r="LE42" s="260"/>
      <c r="LF42" s="260"/>
      <c r="LG42" s="260"/>
      <c r="LH42" s="260"/>
      <c r="LI42" s="260"/>
      <c r="LJ42" s="260"/>
      <c r="LK42" s="260"/>
      <c r="LL42" s="260"/>
      <c r="LM42" s="260"/>
      <c r="LN42" s="260"/>
      <c r="LO42" s="260"/>
      <c r="LP42" s="260"/>
      <c r="LQ42" s="260"/>
      <c r="LR42" s="260"/>
      <c r="LS42" s="260"/>
      <c r="LT42" s="260"/>
      <c r="LU42" s="260"/>
      <c r="LV42" s="260"/>
      <c r="LW42" s="260"/>
      <c r="LX42" s="260"/>
      <c r="LY42" s="260"/>
      <c r="LZ42" s="260"/>
      <c r="MA42" s="260"/>
      <c r="MB42" s="260"/>
      <c r="MC42" s="260"/>
      <c r="MD42" s="260"/>
      <c r="ME42" s="260"/>
      <c r="MF42" s="260"/>
      <c r="MG42" s="260"/>
      <c r="MH42" s="260"/>
      <c r="MI42" s="260"/>
      <c r="MJ42" s="260"/>
      <c r="MK42" s="260"/>
      <c r="ML42" s="260"/>
      <c r="MM42" s="260"/>
      <c r="MN42" s="260"/>
      <c r="MO42" s="260"/>
      <c r="MP42" s="260"/>
      <c r="MQ42" s="260"/>
      <c r="MR42" s="260"/>
      <c r="MS42" s="260"/>
      <c r="MT42" s="260"/>
      <c r="MU42" s="260"/>
      <c r="MV42" s="260"/>
      <c r="MW42" s="260"/>
      <c r="MX42" s="260"/>
      <c r="MY42" s="260"/>
      <c r="MZ42" s="260"/>
      <c r="NA42" s="260"/>
      <c r="NB42" s="260"/>
      <c r="NC42" s="260"/>
      <c r="ND42" s="260"/>
      <c r="NE42" s="260"/>
      <c r="NF42" s="260"/>
      <c r="NG42" s="260"/>
      <c r="NH42" s="260"/>
      <c r="NI42" s="260"/>
      <c r="NJ42" s="260"/>
      <c r="NK42" s="260"/>
      <c r="NL42" s="260"/>
      <c r="NM42" s="260"/>
      <c r="NN42" s="260"/>
      <c r="NO42" s="260"/>
      <c r="NP42" s="260"/>
      <c r="NQ42" s="260"/>
      <c r="NR42" s="260"/>
      <c r="NS42" s="260"/>
      <c r="NT42" s="260"/>
      <c r="NU42" s="260"/>
      <c r="NV42" s="260"/>
      <c r="NW42" s="260"/>
      <c r="NX42" s="260"/>
      <c r="NY42" s="260"/>
      <c r="NZ42" s="260"/>
      <c r="OA42" s="260"/>
      <c r="OB42" s="260"/>
      <c r="OC42" s="260"/>
      <c r="OD42" s="260"/>
      <c r="OE42" s="260"/>
      <c r="OF42" s="260"/>
      <c r="OG42" s="260"/>
      <c r="OH42" s="260"/>
      <c r="OI42" s="260"/>
      <c r="OJ42" s="260"/>
      <c r="OK42" s="260"/>
      <c r="OL42" s="260"/>
      <c r="OM42" s="260"/>
      <c r="ON42" s="260"/>
      <c r="OO42" s="260"/>
      <c r="OP42" s="260"/>
      <c r="OQ42" s="260"/>
      <c r="OR42" s="260"/>
      <c r="OS42" s="260"/>
      <c r="OT42" s="260"/>
      <c r="OU42" s="260"/>
      <c r="OV42" s="260"/>
      <c r="OW42" s="260"/>
      <c r="OX42" s="260"/>
      <c r="OY42" s="260"/>
      <c r="OZ42" s="260"/>
      <c r="PA42" s="260"/>
      <c r="PB42" s="260"/>
      <c r="PC42" s="260"/>
      <c r="PD42" s="260"/>
      <c r="PE42" s="260"/>
      <c r="PF42" s="260"/>
      <c r="PG42" s="260"/>
      <c r="PH42" s="260"/>
      <c r="PI42" s="260"/>
      <c r="PJ42" s="260"/>
      <c r="PK42" s="260"/>
      <c r="PL42" s="260"/>
      <c r="PM42" s="260"/>
      <c r="PN42" s="260"/>
      <c r="PO42" s="260"/>
      <c r="PP42" s="260"/>
      <c r="PQ42" s="260"/>
      <c r="PR42" s="260"/>
      <c r="PS42" s="260"/>
      <c r="PT42" s="260"/>
      <c r="PU42" s="260"/>
      <c r="PV42" s="260"/>
      <c r="PW42" s="260"/>
      <c r="PX42" s="260"/>
      <c r="PY42" s="260"/>
      <c r="PZ42" s="260"/>
      <c r="QA42" s="260"/>
      <c r="QB42" s="260"/>
      <c r="QC42" s="260"/>
      <c r="QD42" s="260"/>
      <c r="QE42" s="260"/>
      <c r="QF42" s="260"/>
      <c r="QG42" s="260"/>
      <c r="QH42" s="260"/>
      <c r="QI42" s="260"/>
      <c r="QJ42" s="260"/>
      <c r="QK42" s="260"/>
      <c r="QL42" s="260"/>
      <c r="QM42" s="260"/>
      <c r="QN42" s="260"/>
      <c r="QO42" s="260"/>
      <c r="QP42" s="260"/>
      <c r="QQ42" s="260"/>
      <c r="QR42" s="260"/>
      <c r="QS42" s="260"/>
      <c r="QT42" s="260"/>
      <c r="QU42" s="260"/>
      <c r="QV42" s="260"/>
      <c r="QW42" s="260"/>
      <c r="QX42" s="260"/>
      <c r="QY42" s="260"/>
      <c r="QZ42" s="260"/>
      <c r="RA42" s="260"/>
      <c r="RB42" s="260"/>
      <c r="RC42" s="260"/>
      <c r="RD42" s="260"/>
      <c r="RE42" s="260"/>
      <c r="RF42" s="260"/>
      <c r="RG42" s="260"/>
      <c r="RH42" s="260"/>
      <c r="RI42" s="260"/>
      <c r="RJ42" s="260"/>
      <c r="RK42" s="260"/>
      <c r="RL42" s="260"/>
      <c r="RM42" s="260"/>
      <c r="RN42" s="260"/>
      <c r="RO42" s="260"/>
      <c r="RP42" s="260"/>
      <c r="RQ42" s="260"/>
      <c r="RR42" s="260"/>
      <c r="RS42" s="260"/>
      <c r="RT42" s="260"/>
      <c r="RU42" s="260"/>
      <c r="RV42" s="260"/>
    </row>
    <row r="43" spans="1:490" x14ac:dyDescent="0.3">
      <c r="A43" s="414" t="s">
        <v>202</v>
      </c>
      <c r="B43" s="415"/>
      <c r="C43" s="258" t="s">
        <v>215</v>
      </c>
      <c r="D43" s="260"/>
      <c r="E43" s="252"/>
      <c r="F43" s="252"/>
      <c r="G43" s="252"/>
      <c r="H43" s="252"/>
      <c r="I43" s="252"/>
      <c r="J43" s="252"/>
      <c r="K43" s="252"/>
      <c r="L43" s="252"/>
      <c r="M43" s="252"/>
      <c r="N43" s="252"/>
      <c r="O43" s="378"/>
      <c r="P43" s="378"/>
      <c r="Q43" s="378"/>
      <c r="R43" s="260"/>
      <c r="S43" s="260"/>
      <c r="T43" s="260"/>
      <c r="U43" s="260"/>
      <c r="V43" s="260"/>
      <c r="W43" s="260"/>
      <c r="X43" s="260"/>
      <c r="Y43" s="260"/>
      <c r="Z43" s="260"/>
      <c r="AA43" s="260"/>
      <c r="AB43" s="260"/>
      <c r="AC43" s="260"/>
      <c r="AD43" s="260"/>
      <c r="AE43" s="260"/>
      <c r="AF43" s="260"/>
      <c r="AG43" s="260"/>
      <c r="AH43" s="260"/>
      <c r="AI43" s="260"/>
      <c r="AJ43" s="260"/>
      <c r="AK43" s="260"/>
      <c r="AL43" s="260"/>
      <c r="AM43" s="260"/>
      <c r="AN43" s="260"/>
      <c r="AO43" s="260"/>
      <c r="AP43" s="260"/>
      <c r="AQ43" s="260"/>
      <c r="AR43" s="260"/>
      <c r="AS43" s="260"/>
      <c r="AT43" s="260"/>
      <c r="AU43" s="260"/>
      <c r="AV43" s="260"/>
      <c r="AW43" s="260"/>
      <c r="AX43" s="260"/>
      <c r="AY43" s="260"/>
      <c r="AZ43" s="260"/>
      <c r="BA43" s="260"/>
      <c r="BB43" s="260"/>
      <c r="BC43" s="260"/>
      <c r="BD43" s="260"/>
      <c r="BE43" s="260"/>
      <c r="BF43" s="260"/>
      <c r="BG43" s="260"/>
      <c r="BH43" s="260"/>
      <c r="BI43" s="260"/>
      <c r="BJ43" s="260"/>
      <c r="BK43" s="260"/>
      <c r="BL43" s="260"/>
      <c r="BM43" s="260"/>
      <c r="BN43" s="260"/>
      <c r="BO43" s="260"/>
      <c r="BP43" s="260"/>
      <c r="BQ43" s="260"/>
      <c r="BR43" s="260"/>
      <c r="BS43" s="260"/>
      <c r="BT43" s="260"/>
      <c r="BU43" s="260"/>
      <c r="BV43" s="260"/>
      <c r="BW43" s="260"/>
      <c r="BX43" s="260"/>
      <c r="BY43" s="260"/>
      <c r="BZ43" s="260"/>
      <c r="CA43" s="260"/>
      <c r="CB43" s="260"/>
      <c r="CC43" s="260"/>
      <c r="CD43" s="260"/>
      <c r="CE43" s="260"/>
      <c r="CF43" s="260"/>
      <c r="CG43" s="260"/>
      <c r="CH43" s="260"/>
      <c r="CI43" s="260"/>
      <c r="CJ43" s="260"/>
      <c r="CK43" s="260"/>
      <c r="CL43" s="260"/>
      <c r="CM43" s="260"/>
      <c r="CN43" s="260"/>
      <c r="CO43" s="260"/>
      <c r="CP43" s="260"/>
      <c r="CQ43" s="260"/>
      <c r="CR43" s="260"/>
      <c r="CS43" s="260"/>
      <c r="CT43" s="260"/>
      <c r="CU43" s="260"/>
      <c r="CV43" s="260"/>
      <c r="CW43" s="260"/>
      <c r="CX43" s="260"/>
      <c r="CY43" s="260"/>
      <c r="CZ43" s="260"/>
      <c r="DA43" s="260"/>
      <c r="DB43" s="260"/>
      <c r="DC43" s="260"/>
      <c r="DD43" s="260"/>
      <c r="DE43" s="260"/>
      <c r="DF43" s="260"/>
      <c r="DG43" s="260"/>
      <c r="DH43" s="260"/>
      <c r="DI43" s="260"/>
      <c r="DJ43" s="260"/>
      <c r="DK43" s="260"/>
      <c r="DL43" s="260"/>
      <c r="DM43" s="260"/>
      <c r="DN43" s="260"/>
      <c r="DO43" s="260"/>
      <c r="DP43" s="260"/>
      <c r="DQ43" s="260"/>
      <c r="DR43" s="260"/>
      <c r="DS43" s="260"/>
      <c r="DT43" s="260"/>
      <c r="DU43" s="260"/>
      <c r="DV43" s="260"/>
      <c r="DW43" s="260"/>
      <c r="DX43" s="260"/>
      <c r="DY43" s="260"/>
      <c r="DZ43" s="260"/>
      <c r="EA43" s="260"/>
      <c r="EB43" s="260"/>
      <c r="EC43" s="260"/>
      <c r="ED43" s="260"/>
      <c r="EE43" s="260"/>
      <c r="EF43" s="260"/>
      <c r="EG43" s="260"/>
      <c r="EH43" s="260"/>
      <c r="EI43" s="260"/>
      <c r="EJ43" s="260"/>
      <c r="EK43" s="260"/>
      <c r="EL43" s="260"/>
      <c r="EM43" s="260"/>
      <c r="EN43" s="260"/>
      <c r="EO43" s="260"/>
      <c r="EP43" s="260"/>
      <c r="EQ43" s="260"/>
      <c r="ER43" s="260"/>
      <c r="ES43" s="260"/>
      <c r="ET43" s="260"/>
      <c r="EU43" s="260"/>
      <c r="EV43" s="260"/>
      <c r="EW43" s="260"/>
      <c r="EX43" s="260"/>
      <c r="EY43" s="260"/>
      <c r="EZ43" s="260"/>
      <c r="FA43" s="260"/>
      <c r="FB43" s="260"/>
      <c r="FC43" s="260"/>
      <c r="FD43" s="260"/>
      <c r="FE43" s="260"/>
      <c r="FF43" s="260"/>
      <c r="FG43" s="260"/>
      <c r="FH43" s="260"/>
      <c r="FI43" s="260"/>
      <c r="FJ43" s="260"/>
      <c r="FK43" s="260"/>
      <c r="FL43" s="260"/>
      <c r="FM43" s="260"/>
      <c r="FN43" s="260"/>
      <c r="FO43" s="260"/>
      <c r="FP43" s="260"/>
      <c r="FQ43" s="260"/>
      <c r="FR43" s="260"/>
      <c r="FS43" s="260"/>
      <c r="FT43" s="260"/>
      <c r="FU43" s="260"/>
      <c r="FV43" s="260"/>
      <c r="FW43" s="260"/>
      <c r="FX43" s="260"/>
      <c r="FY43" s="260"/>
      <c r="FZ43" s="260"/>
      <c r="GA43" s="260"/>
      <c r="GB43" s="260"/>
      <c r="GC43" s="260"/>
      <c r="GD43" s="260"/>
      <c r="GE43" s="260"/>
      <c r="GF43" s="260"/>
      <c r="GG43" s="260"/>
      <c r="GH43" s="260"/>
      <c r="GI43" s="260"/>
      <c r="GJ43" s="260"/>
      <c r="GK43" s="260"/>
      <c r="GL43" s="260"/>
      <c r="GM43" s="260"/>
      <c r="GN43" s="260"/>
      <c r="GO43" s="260"/>
      <c r="GP43" s="260"/>
      <c r="GQ43" s="260"/>
      <c r="GR43" s="260"/>
      <c r="GS43" s="260"/>
      <c r="GT43" s="260"/>
      <c r="GU43" s="260"/>
      <c r="GV43" s="260"/>
      <c r="GW43" s="260"/>
      <c r="GX43" s="260"/>
      <c r="GY43" s="260"/>
      <c r="GZ43" s="260"/>
      <c r="HA43" s="260"/>
      <c r="HB43" s="260"/>
      <c r="HC43" s="260"/>
      <c r="HD43" s="260"/>
      <c r="HE43" s="260"/>
      <c r="HF43" s="260"/>
      <c r="HG43" s="260"/>
      <c r="HH43" s="260"/>
      <c r="HI43" s="260"/>
      <c r="HJ43" s="260"/>
      <c r="HK43" s="260"/>
      <c r="HL43" s="260"/>
      <c r="HM43" s="260"/>
      <c r="HN43" s="260"/>
      <c r="HO43" s="260"/>
      <c r="HP43" s="260"/>
      <c r="HQ43" s="260"/>
      <c r="HR43" s="260"/>
      <c r="HS43" s="260"/>
      <c r="HT43" s="260"/>
      <c r="HU43" s="260"/>
      <c r="HV43" s="260"/>
      <c r="HW43" s="260"/>
      <c r="HX43" s="260"/>
      <c r="HY43" s="260"/>
      <c r="HZ43" s="260"/>
      <c r="IA43" s="260"/>
      <c r="IB43" s="260"/>
      <c r="IC43" s="260"/>
      <c r="ID43" s="260"/>
      <c r="IE43" s="260"/>
      <c r="IF43" s="260"/>
      <c r="IG43" s="260"/>
      <c r="IH43" s="260"/>
      <c r="II43" s="260"/>
      <c r="IJ43" s="260"/>
      <c r="IK43" s="260"/>
      <c r="IL43" s="260"/>
      <c r="IM43" s="260"/>
      <c r="IN43" s="260"/>
      <c r="IO43" s="260"/>
      <c r="IP43" s="260"/>
      <c r="IQ43" s="260"/>
      <c r="IR43" s="260"/>
      <c r="IS43" s="260"/>
      <c r="IT43" s="260"/>
      <c r="IU43" s="260"/>
      <c r="IV43" s="260"/>
      <c r="IW43" s="260"/>
      <c r="IX43" s="260"/>
      <c r="IY43" s="260"/>
      <c r="IZ43" s="260"/>
      <c r="JA43" s="260"/>
      <c r="JB43" s="260"/>
      <c r="JC43" s="260"/>
      <c r="JD43" s="260"/>
      <c r="JE43" s="260"/>
      <c r="JF43" s="260"/>
      <c r="JG43" s="260"/>
      <c r="JH43" s="260"/>
      <c r="JI43" s="260"/>
      <c r="JJ43" s="260"/>
      <c r="JK43" s="260"/>
      <c r="JL43" s="260"/>
      <c r="JM43" s="260"/>
      <c r="JN43" s="260"/>
      <c r="JO43" s="260"/>
      <c r="JP43" s="260"/>
      <c r="JQ43" s="260"/>
      <c r="JR43" s="260"/>
      <c r="JS43" s="260"/>
      <c r="JT43" s="260"/>
      <c r="JU43" s="260"/>
      <c r="JV43" s="260"/>
      <c r="JW43" s="260"/>
      <c r="JX43" s="260"/>
      <c r="JY43" s="260"/>
      <c r="JZ43" s="260"/>
      <c r="KA43" s="260"/>
      <c r="KB43" s="260"/>
      <c r="KC43" s="260"/>
      <c r="KD43" s="260"/>
      <c r="KE43" s="260"/>
      <c r="KF43" s="260"/>
      <c r="KG43" s="260"/>
      <c r="KH43" s="260"/>
      <c r="KI43" s="260"/>
      <c r="KJ43" s="260"/>
      <c r="KK43" s="260"/>
      <c r="KL43" s="260"/>
      <c r="KM43" s="260"/>
      <c r="KN43" s="260"/>
      <c r="KO43" s="260"/>
      <c r="KP43" s="260"/>
      <c r="KQ43" s="260"/>
      <c r="KR43" s="260"/>
      <c r="KS43" s="260"/>
      <c r="KT43" s="260"/>
      <c r="KU43" s="260"/>
      <c r="KV43" s="260"/>
      <c r="KW43" s="260"/>
      <c r="KX43" s="260"/>
      <c r="KY43" s="260"/>
      <c r="KZ43" s="260"/>
      <c r="LA43" s="260"/>
      <c r="LB43" s="260"/>
      <c r="LC43" s="260"/>
      <c r="LD43" s="260"/>
      <c r="LE43" s="260"/>
      <c r="LF43" s="260"/>
      <c r="LG43" s="260"/>
      <c r="LH43" s="260"/>
      <c r="LI43" s="260"/>
      <c r="LJ43" s="260"/>
      <c r="LK43" s="260"/>
      <c r="LL43" s="260"/>
      <c r="LM43" s="260"/>
      <c r="LN43" s="260"/>
      <c r="LO43" s="260"/>
      <c r="LP43" s="260"/>
      <c r="LQ43" s="260"/>
      <c r="LR43" s="260"/>
      <c r="LS43" s="260"/>
      <c r="LT43" s="260"/>
      <c r="LU43" s="260"/>
      <c r="LV43" s="260"/>
      <c r="LW43" s="260"/>
      <c r="LX43" s="260"/>
      <c r="LY43" s="260"/>
      <c r="LZ43" s="260"/>
      <c r="MA43" s="260"/>
      <c r="MB43" s="260"/>
      <c r="MC43" s="260"/>
      <c r="MD43" s="260"/>
      <c r="ME43" s="260"/>
      <c r="MF43" s="260"/>
      <c r="MG43" s="260"/>
      <c r="MH43" s="260"/>
      <c r="MI43" s="260"/>
      <c r="MJ43" s="260"/>
      <c r="MK43" s="260"/>
      <c r="ML43" s="260"/>
      <c r="MM43" s="260"/>
      <c r="MN43" s="260"/>
      <c r="MO43" s="260"/>
      <c r="MP43" s="260"/>
      <c r="MQ43" s="260"/>
      <c r="MR43" s="260"/>
      <c r="MS43" s="260"/>
      <c r="MT43" s="260"/>
      <c r="MU43" s="260"/>
      <c r="MV43" s="260"/>
      <c r="MW43" s="260"/>
      <c r="MX43" s="260"/>
      <c r="MY43" s="260"/>
      <c r="MZ43" s="260"/>
      <c r="NA43" s="260"/>
      <c r="NB43" s="260"/>
      <c r="NC43" s="260"/>
      <c r="ND43" s="260"/>
      <c r="NE43" s="260"/>
      <c r="NF43" s="260"/>
      <c r="NG43" s="260"/>
      <c r="NH43" s="260"/>
      <c r="NI43" s="260"/>
      <c r="NJ43" s="260"/>
      <c r="NK43" s="260"/>
      <c r="NL43" s="260"/>
      <c r="NM43" s="260"/>
      <c r="NN43" s="260"/>
      <c r="NO43" s="260"/>
      <c r="NP43" s="260"/>
      <c r="NQ43" s="260"/>
      <c r="NR43" s="260"/>
      <c r="NS43" s="260"/>
      <c r="NT43" s="260"/>
      <c r="NU43" s="260"/>
      <c r="NV43" s="260"/>
      <c r="NW43" s="260"/>
      <c r="NX43" s="260"/>
      <c r="NY43" s="260"/>
      <c r="NZ43" s="260"/>
      <c r="OA43" s="260"/>
      <c r="OB43" s="260"/>
      <c r="OC43" s="260"/>
      <c r="OD43" s="260"/>
      <c r="OE43" s="260"/>
      <c r="OF43" s="260"/>
      <c r="OG43" s="260"/>
      <c r="OH43" s="260"/>
      <c r="OI43" s="260"/>
      <c r="OJ43" s="260"/>
      <c r="OK43" s="260"/>
      <c r="OL43" s="260"/>
      <c r="OM43" s="260"/>
      <c r="ON43" s="260"/>
      <c r="OO43" s="260"/>
      <c r="OP43" s="260"/>
      <c r="OQ43" s="260"/>
      <c r="OR43" s="260"/>
      <c r="OS43" s="260"/>
      <c r="OT43" s="260"/>
      <c r="OU43" s="260"/>
      <c r="OV43" s="260"/>
      <c r="OW43" s="260"/>
      <c r="OX43" s="260"/>
      <c r="OY43" s="260"/>
      <c r="OZ43" s="260"/>
      <c r="PA43" s="260"/>
      <c r="PB43" s="260"/>
      <c r="PC43" s="260"/>
      <c r="PD43" s="260"/>
      <c r="PE43" s="260"/>
      <c r="PF43" s="260"/>
      <c r="PG43" s="260"/>
      <c r="PH43" s="260"/>
      <c r="PI43" s="260"/>
      <c r="PJ43" s="260"/>
      <c r="PK43" s="260"/>
      <c r="PL43" s="260"/>
      <c r="PM43" s="260"/>
      <c r="PN43" s="260"/>
      <c r="PO43" s="260"/>
      <c r="PP43" s="260"/>
      <c r="PQ43" s="260"/>
      <c r="PR43" s="260"/>
      <c r="PS43" s="260"/>
      <c r="PT43" s="260"/>
      <c r="PU43" s="260"/>
      <c r="PV43" s="260"/>
      <c r="PW43" s="260"/>
      <c r="PX43" s="260"/>
      <c r="PY43" s="260"/>
      <c r="PZ43" s="260"/>
      <c r="QA43" s="260"/>
      <c r="QB43" s="260"/>
      <c r="QC43" s="260"/>
      <c r="QD43" s="260"/>
      <c r="QE43" s="260"/>
      <c r="QF43" s="260"/>
      <c r="QG43" s="260"/>
      <c r="QH43" s="260"/>
      <c r="QI43" s="260"/>
      <c r="QJ43" s="260"/>
      <c r="QK43" s="260"/>
      <c r="QL43" s="260"/>
      <c r="QM43" s="260"/>
      <c r="QN43" s="260"/>
      <c r="QO43" s="260"/>
      <c r="QP43" s="260"/>
      <c r="QQ43" s="260"/>
      <c r="QR43" s="260"/>
      <c r="QS43" s="260"/>
      <c r="QT43" s="260"/>
      <c r="QU43" s="260"/>
      <c r="QV43" s="260"/>
      <c r="QW43" s="260"/>
      <c r="QX43" s="260"/>
      <c r="QY43" s="260"/>
      <c r="QZ43" s="260"/>
      <c r="RA43" s="260"/>
      <c r="RB43" s="260"/>
      <c r="RC43" s="260"/>
      <c r="RD43" s="260"/>
      <c r="RE43" s="260"/>
      <c r="RF43" s="260"/>
      <c r="RG43" s="260"/>
      <c r="RH43" s="260"/>
      <c r="RI43" s="260"/>
      <c r="RJ43" s="260"/>
      <c r="RK43" s="260"/>
      <c r="RL43" s="260"/>
      <c r="RM43" s="260"/>
      <c r="RN43" s="260"/>
      <c r="RO43" s="260"/>
      <c r="RP43" s="260"/>
      <c r="RQ43" s="260"/>
      <c r="RR43" s="260"/>
      <c r="RS43" s="260"/>
      <c r="RT43" s="260"/>
      <c r="RU43" s="260"/>
      <c r="RV43" s="260"/>
    </row>
    <row r="44" spans="1:490" x14ac:dyDescent="0.3">
      <c r="A44" s="414" t="s">
        <v>203</v>
      </c>
      <c r="B44" s="415"/>
      <c r="C44" s="258" t="s">
        <v>204</v>
      </c>
      <c r="D44" s="260"/>
      <c r="E44" s="252"/>
      <c r="F44" s="252"/>
      <c r="G44" s="252"/>
      <c r="H44" s="252"/>
      <c r="I44" s="252"/>
      <c r="J44" s="252"/>
      <c r="K44" s="252"/>
      <c r="L44" s="252"/>
      <c r="M44" s="252"/>
      <c r="N44" s="252"/>
      <c r="O44" s="378"/>
      <c r="P44" s="378"/>
      <c r="Q44" s="378"/>
      <c r="R44" s="260"/>
      <c r="S44" s="260"/>
      <c r="T44" s="260"/>
      <c r="U44" s="260"/>
      <c r="V44" s="260"/>
      <c r="W44" s="260"/>
      <c r="X44" s="260"/>
      <c r="Y44" s="260"/>
      <c r="Z44" s="260"/>
      <c r="AA44" s="260"/>
      <c r="AB44" s="260"/>
      <c r="AC44" s="260"/>
      <c r="AD44" s="260"/>
      <c r="AE44" s="260"/>
      <c r="AF44" s="260"/>
      <c r="AG44" s="260"/>
      <c r="AH44" s="260"/>
      <c r="AI44" s="260"/>
      <c r="AJ44" s="260"/>
      <c r="AK44" s="260"/>
      <c r="AL44" s="260"/>
      <c r="AM44" s="260"/>
      <c r="AN44" s="260"/>
      <c r="AO44" s="260"/>
      <c r="AP44" s="260"/>
      <c r="AQ44" s="260"/>
      <c r="AR44" s="260"/>
      <c r="AS44" s="260"/>
      <c r="AT44" s="260"/>
      <c r="AU44" s="260"/>
      <c r="AV44" s="260"/>
      <c r="AW44" s="260"/>
      <c r="AX44" s="260"/>
      <c r="AY44" s="260"/>
      <c r="AZ44" s="260"/>
      <c r="BA44" s="260"/>
      <c r="BB44" s="260"/>
      <c r="BC44" s="260"/>
      <c r="BD44" s="260"/>
      <c r="BE44" s="260"/>
      <c r="BF44" s="260"/>
      <c r="BG44" s="260"/>
      <c r="BH44" s="260"/>
      <c r="BI44" s="260"/>
      <c r="BJ44" s="260"/>
      <c r="BK44" s="260"/>
      <c r="BL44" s="260"/>
      <c r="BM44" s="260"/>
      <c r="BN44" s="260"/>
      <c r="BO44" s="260"/>
      <c r="BP44" s="260"/>
      <c r="BQ44" s="260"/>
      <c r="BR44" s="260"/>
      <c r="BS44" s="260"/>
      <c r="BT44" s="260"/>
      <c r="BU44" s="260"/>
      <c r="BV44" s="260"/>
      <c r="BW44" s="260"/>
      <c r="BX44" s="260"/>
      <c r="BY44" s="260"/>
      <c r="BZ44" s="260"/>
      <c r="CA44" s="260"/>
      <c r="CB44" s="260"/>
      <c r="CC44" s="260"/>
      <c r="CD44" s="260"/>
      <c r="CE44" s="260"/>
      <c r="CF44" s="260"/>
      <c r="CG44" s="260"/>
      <c r="CH44" s="260"/>
      <c r="CI44" s="260"/>
      <c r="CJ44" s="260"/>
      <c r="CK44" s="260"/>
      <c r="CL44" s="260"/>
      <c r="CM44" s="260"/>
      <c r="CN44" s="260"/>
      <c r="CO44" s="260"/>
      <c r="CP44" s="260"/>
      <c r="CQ44" s="260"/>
      <c r="CR44" s="260"/>
      <c r="CS44" s="260"/>
      <c r="CT44" s="260"/>
      <c r="CU44" s="260"/>
      <c r="CV44" s="260"/>
      <c r="CW44" s="260"/>
      <c r="CX44" s="260"/>
      <c r="CY44" s="260"/>
      <c r="CZ44" s="260"/>
      <c r="DA44" s="260"/>
      <c r="DB44" s="260"/>
      <c r="DC44" s="260"/>
      <c r="DD44" s="260"/>
      <c r="DE44" s="260"/>
      <c r="DF44" s="260"/>
      <c r="DG44" s="260"/>
      <c r="DH44" s="260"/>
      <c r="DI44" s="260"/>
      <c r="DJ44" s="260"/>
      <c r="DK44" s="260"/>
      <c r="DL44" s="260"/>
      <c r="DM44" s="260"/>
      <c r="DN44" s="260"/>
      <c r="DO44" s="260"/>
      <c r="DP44" s="260"/>
      <c r="DQ44" s="260"/>
      <c r="DR44" s="260"/>
      <c r="DS44" s="260"/>
      <c r="DT44" s="260"/>
      <c r="DU44" s="260"/>
      <c r="DV44" s="260"/>
      <c r="DW44" s="260"/>
      <c r="DX44" s="260"/>
      <c r="DY44" s="260"/>
      <c r="DZ44" s="260"/>
      <c r="EA44" s="260"/>
      <c r="EB44" s="260"/>
      <c r="EC44" s="260"/>
      <c r="ED44" s="260"/>
      <c r="EE44" s="260"/>
      <c r="EF44" s="260"/>
      <c r="EG44" s="260"/>
      <c r="EH44" s="260"/>
      <c r="EI44" s="260"/>
      <c r="EJ44" s="260"/>
      <c r="EK44" s="260"/>
      <c r="EL44" s="260"/>
      <c r="EM44" s="260"/>
      <c r="EN44" s="260"/>
      <c r="EO44" s="260"/>
      <c r="EP44" s="260"/>
      <c r="EQ44" s="260"/>
      <c r="ER44" s="260"/>
      <c r="ES44" s="260"/>
      <c r="ET44" s="260"/>
      <c r="EU44" s="260"/>
      <c r="EV44" s="260"/>
      <c r="EW44" s="260"/>
      <c r="EX44" s="260"/>
      <c r="EY44" s="260"/>
      <c r="EZ44" s="260"/>
      <c r="FA44" s="260"/>
      <c r="FB44" s="260"/>
      <c r="FC44" s="260"/>
      <c r="FD44" s="260"/>
      <c r="FE44" s="260"/>
      <c r="FF44" s="260"/>
      <c r="FG44" s="260"/>
      <c r="FH44" s="260"/>
      <c r="FI44" s="260"/>
      <c r="FJ44" s="260"/>
      <c r="FK44" s="260"/>
      <c r="FL44" s="260"/>
      <c r="FM44" s="260"/>
      <c r="FN44" s="260"/>
      <c r="FO44" s="260"/>
      <c r="FP44" s="260"/>
      <c r="FQ44" s="260"/>
      <c r="FR44" s="260"/>
      <c r="FS44" s="260"/>
      <c r="FT44" s="260"/>
      <c r="FU44" s="260"/>
      <c r="FV44" s="260"/>
      <c r="FW44" s="260"/>
      <c r="FX44" s="260"/>
      <c r="FY44" s="260"/>
      <c r="FZ44" s="260"/>
      <c r="GA44" s="260"/>
      <c r="GB44" s="260"/>
      <c r="GC44" s="260"/>
      <c r="GD44" s="260"/>
      <c r="GE44" s="260"/>
      <c r="GF44" s="260"/>
      <c r="GG44" s="260"/>
      <c r="GH44" s="260"/>
      <c r="GI44" s="260"/>
      <c r="GJ44" s="260"/>
      <c r="GK44" s="260"/>
      <c r="GL44" s="260"/>
      <c r="GM44" s="260"/>
      <c r="GN44" s="260"/>
      <c r="GO44" s="260"/>
      <c r="GP44" s="260"/>
      <c r="GQ44" s="260"/>
      <c r="GR44" s="260"/>
      <c r="GS44" s="260"/>
      <c r="GT44" s="260"/>
      <c r="GU44" s="260"/>
      <c r="GV44" s="260"/>
      <c r="GW44" s="260"/>
      <c r="GX44" s="260"/>
      <c r="GY44" s="260"/>
      <c r="GZ44" s="260"/>
      <c r="HA44" s="260"/>
      <c r="HB44" s="260"/>
      <c r="HC44" s="260"/>
      <c r="HD44" s="260"/>
      <c r="HE44" s="260"/>
      <c r="HF44" s="260"/>
      <c r="HG44" s="260"/>
      <c r="HH44" s="260"/>
      <c r="HI44" s="260"/>
      <c r="HJ44" s="260"/>
      <c r="HK44" s="260"/>
      <c r="HL44" s="260"/>
      <c r="HM44" s="260"/>
      <c r="HN44" s="260"/>
      <c r="HO44" s="260"/>
      <c r="HP44" s="260"/>
      <c r="HQ44" s="260"/>
      <c r="HR44" s="260"/>
      <c r="HS44" s="260"/>
      <c r="HT44" s="260"/>
      <c r="HU44" s="260"/>
      <c r="HV44" s="260"/>
      <c r="HW44" s="260"/>
      <c r="HX44" s="260"/>
      <c r="HY44" s="260"/>
      <c r="HZ44" s="260"/>
      <c r="IA44" s="260"/>
      <c r="IB44" s="260"/>
      <c r="IC44" s="260"/>
      <c r="ID44" s="260"/>
      <c r="IE44" s="260"/>
      <c r="IF44" s="260"/>
      <c r="IG44" s="260"/>
      <c r="IH44" s="260"/>
      <c r="II44" s="260"/>
      <c r="IJ44" s="260"/>
      <c r="IK44" s="260"/>
      <c r="IL44" s="260"/>
      <c r="IM44" s="260"/>
      <c r="IN44" s="260"/>
      <c r="IO44" s="260"/>
      <c r="IP44" s="260"/>
      <c r="IQ44" s="260"/>
      <c r="IR44" s="260"/>
      <c r="IS44" s="260"/>
      <c r="IT44" s="260"/>
      <c r="IU44" s="260"/>
      <c r="IV44" s="260"/>
      <c r="IW44" s="260"/>
      <c r="IX44" s="260"/>
      <c r="IY44" s="260"/>
      <c r="IZ44" s="260"/>
      <c r="JA44" s="260"/>
      <c r="JB44" s="260"/>
      <c r="JC44" s="260"/>
      <c r="JD44" s="260"/>
      <c r="JE44" s="260"/>
      <c r="JF44" s="260"/>
      <c r="JG44" s="260"/>
      <c r="JH44" s="260"/>
      <c r="JI44" s="260"/>
      <c r="JJ44" s="260"/>
      <c r="JK44" s="260"/>
      <c r="JL44" s="260"/>
      <c r="JM44" s="260"/>
      <c r="JN44" s="260"/>
      <c r="JO44" s="260"/>
      <c r="JP44" s="260"/>
      <c r="JQ44" s="260"/>
      <c r="JR44" s="260"/>
      <c r="JS44" s="260"/>
      <c r="JT44" s="260"/>
      <c r="JU44" s="260"/>
      <c r="JV44" s="260"/>
      <c r="JW44" s="260"/>
      <c r="JX44" s="260"/>
      <c r="JY44" s="260"/>
      <c r="JZ44" s="260"/>
      <c r="KA44" s="260"/>
      <c r="KB44" s="260"/>
      <c r="KC44" s="260"/>
      <c r="KD44" s="260"/>
      <c r="KE44" s="260"/>
      <c r="KF44" s="260"/>
      <c r="KG44" s="260"/>
      <c r="KH44" s="260"/>
      <c r="KI44" s="260"/>
      <c r="KJ44" s="260"/>
      <c r="KK44" s="260"/>
      <c r="KL44" s="260"/>
      <c r="KM44" s="260"/>
      <c r="KN44" s="260"/>
      <c r="KO44" s="260"/>
      <c r="KP44" s="260"/>
      <c r="KQ44" s="260"/>
      <c r="KR44" s="260"/>
      <c r="KS44" s="260"/>
      <c r="KT44" s="260"/>
      <c r="KU44" s="260"/>
      <c r="KV44" s="260"/>
      <c r="KW44" s="260"/>
      <c r="KX44" s="260"/>
      <c r="KY44" s="260"/>
      <c r="KZ44" s="260"/>
      <c r="LA44" s="260"/>
      <c r="LB44" s="260"/>
      <c r="LC44" s="260"/>
      <c r="LD44" s="260"/>
      <c r="LE44" s="260"/>
      <c r="LF44" s="260"/>
      <c r="LG44" s="260"/>
      <c r="LH44" s="260"/>
      <c r="LI44" s="260"/>
      <c r="LJ44" s="260"/>
      <c r="LK44" s="260"/>
      <c r="LL44" s="260"/>
      <c r="LM44" s="260"/>
      <c r="LN44" s="260"/>
      <c r="LO44" s="260"/>
      <c r="LP44" s="260"/>
      <c r="LQ44" s="260"/>
      <c r="LR44" s="260"/>
      <c r="LS44" s="260"/>
      <c r="LT44" s="260"/>
      <c r="LU44" s="260"/>
      <c r="LV44" s="260"/>
      <c r="LW44" s="260"/>
      <c r="LX44" s="260"/>
      <c r="LY44" s="260"/>
      <c r="LZ44" s="260"/>
      <c r="MA44" s="260"/>
      <c r="MB44" s="260"/>
      <c r="MC44" s="260"/>
      <c r="MD44" s="260"/>
      <c r="ME44" s="260"/>
      <c r="MF44" s="260"/>
      <c r="MG44" s="260"/>
      <c r="MH44" s="260"/>
      <c r="MI44" s="260"/>
      <c r="MJ44" s="260"/>
      <c r="MK44" s="260"/>
      <c r="ML44" s="260"/>
      <c r="MM44" s="260"/>
      <c r="MN44" s="260"/>
      <c r="MO44" s="260"/>
      <c r="MP44" s="260"/>
      <c r="MQ44" s="260"/>
      <c r="MR44" s="260"/>
      <c r="MS44" s="260"/>
      <c r="MT44" s="260"/>
      <c r="MU44" s="260"/>
      <c r="MV44" s="260"/>
      <c r="MW44" s="260"/>
      <c r="MX44" s="260"/>
      <c r="MY44" s="260"/>
      <c r="MZ44" s="260"/>
      <c r="NA44" s="260"/>
      <c r="NB44" s="260"/>
      <c r="NC44" s="260"/>
      <c r="ND44" s="260"/>
      <c r="NE44" s="260"/>
      <c r="NF44" s="260"/>
      <c r="NG44" s="260"/>
      <c r="NH44" s="260"/>
      <c r="NI44" s="260"/>
      <c r="NJ44" s="260"/>
      <c r="NK44" s="260"/>
      <c r="NL44" s="260"/>
      <c r="NM44" s="260"/>
      <c r="NN44" s="260"/>
      <c r="NO44" s="260"/>
      <c r="NP44" s="260"/>
      <c r="NQ44" s="260"/>
      <c r="NR44" s="260"/>
      <c r="NS44" s="260"/>
      <c r="NT44" s="260"/>
      <c r="NU44" s="260"/>
      <c r="NV44" s="260"/>
      <c r="NW44" s="260"/>
      <c r="NX44" s="260"/>
      <c r="NY44" s="260"/>
      <c r="NZ44" s="260"/>
      <c r="OA44" s="260"/>
      <c r="OB44" s="260"/>
      <c r="OC44" s="260"/>
      <c r="OD44" s="260"/>
      <c r="OE44" s="260"/>
      <c r="OF44" s="260"/>
      <c r="OG44" s="260"/>
      <c r="OH44" s="260"/>
      <c r="OI44" s="260"/>
      <c r="OJ44" s="260"/>
      <c r="OK44" s="260"/>
      <c r="OL44" s="260"/>
      <c r="OM44" s="260"/>
      <c r="ON44" s="260"/>
      <c r="OO44" s="260"/>
      <c r="OP44" s="260"/>
      <c r="OQ44" s="260"/>
      <c r="OR44" s="260"/>
      <c r="OS44" s="260"/>
      <c r="OT44" s="260"/>
      <c r="OU44" s="260"/>
      <c r="OV44" s="260"/>
      <c r="OW44" s="260"/>
      <c r="OX44" s="260"/>
      <c r="OY44" s="260"/>
      <c r="OZ44" s="260"/>
      <c r="PA44" s="260"/>
      <c r="PB44" s="260"/>
      <c r="PC44" s="260"/>
      <c r="PD44" s="260"/>
      <c r="PE44" s="260"/>
      <c r="PF44" s="260"/>
      <c r="PG44" s="260"/>
      <c r="PH44" s="260"/>
      <c r="PI44" s="260"/>
      <c r="PJ44" s="260"/>
      <c r="PK44" s="260"/>
      <c r="PL44" s="260"/>
      <c r="PM44" s="260"/>
      <c r="PN44" s="260"/>
      <c r="PO44" s="260"/>
      <c r="PP44" s="260"/>
      <c r="PQ44" s="260"/>
      <c r="PR44" s="260"/>
      <c r="PS44" s="260"/>
      <c r="PT44" s="260"/>
      <c r="PU44" s="260"/>
      <c r="PV44" s="260"/>
      <c r="PW44" s="260"/>
      <c r="PX44" s="260"/>
      <c r="PY44" s="260"/>
      <c r="PZ44" s="260"/>
      <c r="QA44" s="260"/>
      <c r="QB44" s="260"/>
      <c r="QC44" s="260"/>
      <c r="QD44" s="260"/>
      <c r="QE44" s="260"/>
      <c r="QF44" s="260"/>
      <c r="QG44" s="260"/>
      <c r="QH44" s="260"/>
      <c r="QI44" s="260"/>
      <c r="QJ44" s="260"/>
      <c r="QK44" s="260"/>
      <c r="QL44" s="260"/>
      <c r="QM44" s="260"/>
      <c r="QN44" s="260"/>
      <c r="QO44" s="260"/>
      <c r="QP44" s="260"/>
      <c r="QQ44" s="260"/>
      <c r="QR44" s="260"/>
      <c r="QS44" s="260"/>
      <c r="QT44" s="260"/>
      <c r="QU44" s="260"/>
      <c r="QV44" s="260"/>
      <c r="QW44" s="260"/>
      <c r="QX44" s="260"/>
      <c r="QY44" s="260"/>
      <c r="QZ44" s="260"/>
      <c r="RA44" s="260"/>
      <c r="RB44" s="260"/>
      <c r="RC44" s="260"/>
      <c r="RD44" s="260"/>
      <c r="RE44" s="260"/>
      <c r="RF44" s="260"/>
      <c r="RG44" s="260"/>
      <c r="RH44" s="260"/>
      <c r="RI44" s="260"/>
      <c r="RJ44" s="260"/>
      <c r="RK44" s="260"/>
      <c r="RL44" s="260"/>
      <c r="RM44" s="260"/>
      <c r="RN44" s="260"/>
      <c r="RO44" s="260"/>
      <c r="RP44" s="260"/>
      <c r="RQ44" s="260"/>
      <c r="RR44" s="260"/>
      <c r="RS44" s="260"/>
      <c r="RT44" s="260"/>
      <c r="RU44" s="260"/>
      <c r="RV44" s="260"/>
    </row>
    <row r="45" spans="1:490" x14ac:dyDescent="0.3">
      <c r="A45" s="414" t="s">
        <v>278</v>
      </c>
      <c r="B45" s="415"/>
      <c r="C45" s="258" t="s">
        <v>279</v>
      </c>
      <c r="D45" s="260"/>
      <c r="E45" s="252"/>
      <c r="F45" s="252"/>
      <c r="G45" s="252"/>
      <c r="H45" s="252"/>
      <c r="I45" s="252"/>
      <c r="J45" s="252"/>
      <c r="K45" s="252"/>
      <c r="L45" s="252"/>
      <c r="M45" s="252"/>
      <c r="N45" s="252"/>
      <c r="O45" s="378"/>
      <c r="P45" s="378"/>
      <c r="Q45" s="378"/>
      <c r="R45" s="260"/>
      <c r="S45" s="260"/>
      <c r="T45" s="260"/>
      <c r="U45" s="260"/>
      <c r="V45" s="260"/>
      <c r="W45" s="260"/>
      <c r="X45" s="260"/>
      <c r="Y45" s="260"/>
      <c r="Z45" s="260"/>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0"/>
      <c r="AY45" s="260"/>
      <c r="AZ45" s="260"/>
      <c r="BA45" s="260"/>
      <c r="BB45" s="260"/>
      <c r="BC45" s="260"/>
      <c r="BD45" s="260"/>
      <c r="BE45" s="260"/>
      <c r="BF45" s="260"/>
      <c r="BG45" s="260"/>
      <c r="BH45" s="260"/>
      <c r="BI45" s="260"/>
      <c r="BJ45" s="260"/>
      <c r="BK45" s="260"/>
      <c r="BL45" s="260"/>
      <c r="BM45" s="260"/>
      <c r="BN45" s="260"/>
      <c r="BO45" s="260"/>
      <c r="BP45" s="260"/>
      <c r="BQ45" s="260"/>
      <c r="BR45" s="260"/>
      <c r="BS45" s="260"/>
      <c r="BT45" s="260"/>
      <c r="BU45" s="260"/>
      <c r="BV45" s="260"/>
      <c r="BW45" s="260"/>
      <c r="BX45" s="260"/>
      <c r="BY45" s="260"/>
      <c r="BZ45" s="260"/>
      <c r="CA45" s="260"/>
      <c r="CB45" s="260"/>
      <c r="CC45" s="260"/>
      <c r="CD45" s="260"/>
      <c r="CE45" s="260"/>
      <c r="CF45" s="260"/>
      <c r="CG45" s="260"/>
      <c r="CH45" s="260"/>
      <c r="CI45" s="260"/>
      <c r="CJ45" s="260"/>
      <c r="CK45" s="260"/>
      <c r="CL45" s="260"/>
      <c r="CM45" s="260"/>
      <c r="CN45" s="260"/>
      <c r="CO45" s="260"/>
      <c r="CP45" s="260"/>
      <c r="CQ45" s="260"/>
      <c r="CR45" s="260"/>
      <c r="CS45" s="260"/>
      <c r="CT45" s="260"/>
      <c r="CU45" s="260"/>
      <c r="CV45" s="260"/>
      <c r="CW45" s="260"/>
      <c r="CX45" s="260"/>
      <c r="CY45" s="260"/>
      <c r="CZ45" s="260"/>
      <c r="DA45" s="260"/>
      <c r="DB45" s="260"/>
      <c r="DC45" s="260"/>
      <c r="DD45" s="260"/>
      <c r="DE45" s="260"/>
      <c r="DF45" s="260"/>
      <c r="DG45" s="260"/>
      <c r="DH45" s="260"/>
      <c r="DI45" s="260"/>
      <c r="DJ45" s="260"/>
      <c r="DK45" s="260"/>
      <c r="DL45" s="260"/>
      <c r="DM45" s="260"/>
      <c r="DN45" s="260"/>
      <c r="DO45" s="260"/>
      <c r="DP45" s="260"/>
      <c r="DQ45" s="260"/>
      <c r="DR45" s="260"/>
      <c r="DS45" s="260"/>
      <c r="DT45" s="260"/>
      <c r="DU45" s="260"/>
      <c r="DV45" s="260"/>
      <c r="DW45" s="260"/>
      <c r="DX45" s="260"/>
      <c r="DY45" s="260"/>
      <c r="DZ45" s="260"/>
      <c r="EA45" s="260"/>
      <c r="EB45" s="260"/>
      <c r="EC45" s="260"/>
      <c r="ED45" s="260"/>
      <c r="EE45" s="260"/>
      <c r="EF45" s="260"/>
      <c r="EG45" s="260"/>
      <c r="EH45" s="260"/>
      <c r="EI45" s="260"/>
      <c r="EJ45" s="260"/>
      <c r="EK45" s="260"/>
      <c r="EL45" s="260"/>
      <c r="EM45" s="260"/>
      <c r="EN45" s="260"/>
      <c r="EO45" s="260"/>
      <c r="EP45" s="260"/>
      <c r="EQ45" s="260"/>
      <c r="ER45" s="260"/>
      <c r="ES45" s="260"/>
      <c r="ET45" s="260"/>
      <c r="EU45" s="260"/>
      <c r="EV45" s="260"/>
      <c r="EW45" s="260"/>
      <c r="EX45" s="260"/>
      <c r="EY45" s="260"/>
      <c r="EZ45" s="260"/>
      <c r="FA45" s="260"/>
      <c r="FB45" s="260"/>
      <c r="FC45" s="260"/>
      <c r="FD45" s="260"/>
      <c r="FE45" s="260"/>
      <c r="FF45" s="260"/>
      <c r="FG45" s="260"/>
      <c r="FH45" s="260"/>
      <c r="FI45" s="260"/>
      <c r="FJ45" s="260"/>
      <c r="FK45" s="260"/>
      <c r="FL45" s="260"/>
      <c r="FM45" s="260"/>
      <c r="FN45" s="260"/>
      <c r="FO45" s="260"/>
      <c r="FP45" s="260"/>
      <c r="FQ45" s="260"/>
      <c r="FR45" s="260"/>
      <c r="FS45" s="260"/>
      <c r="FT45" s="260"/>
      <c r="FU45" s="260"/>
      <c r="FV45" s="260"/>
      <c r="FW45" s="260"/>
      <c r="FX45" s="260"/>
      <c r="FY45" s="260"/>
      <c r="FZ45" s="260"/>
      <c r="GA45" s="260"/>
      <c r="GB45" s="260"/>
      <c r="GC45" s="260"/>
      <c r="GD45" s="260"/>
      <c r="GE45" s="260"/>
      <c r="GF45" s="260"/>
      <c r="GG45" s="260"/>
      <c r="GH45" s="260"/>
      <c r="GI45" s="260"/>
      <c r="GJ45" s="260"/>
      <c r="GK45" s="260"/>
      <c r="GL45" s="260"/>
      <c r="GM45" s="260"/>
      <c r="GN45" s="260"/>
      <c r="GO45" s="260"/>
      <c r="GP45" s="260"/>
      <c r="GQ45" s="260"/>
      <c r="GR45" s="260"/>
      <c r="GS45" s="260"/>
      <c r="GT45" s="260"/>
      <c r="GU45" s="260"/>
      <c r="GV45" s="260"/>
      <c r="GW45" s="260"/>
      <c r="GX45" s="260"/>
      <c r="GY45" s="260"/>
      <c r="GZ45" s="260"/>
      <c r="HA45" s="260"/>
      <c r="HB45" s="260"/>
      <c r="HC45" s="260"/>
      <c r="HD45" s="260"/>
      <c r="HE45" s="260"/>
      <c r="HF45" s="260"/>
      <c r="HG45" s="260"/>
      <c r="HH45" s="260"/>
      <c r="HI45" s="260"/>
      <c r="HJ45" s="260"/>
      <c r="HK45" s="260"/>
      <c r="HL45" s="260"/>
      <c r="HM45" s="260"/>
      <c r="HN45" s="260"/>
      <c r="HO45" s="260"/>
      <c r="HP45" s="260"/>
      <c r="HQ45" s="260"/>
      <c r="HR45" s="260"/>
      <c r="HS45" s="260"/>
      <c r="HT45" s="260"/>
      <c r="HU45" s="260"/>
      <c r="HV45" s="260"/>
      <c r="HW45" s="260"/>
      <c r="HX45" s="260"/>
      <c r="HY45" s="260"/>
      <c r="HZ45" s="260"/>
      <c r="IA45" s="260"/>
      <c r="IB45" s="260"/>
      <c r="IC45" s="260"/>
      <c r="ID45" s="260"/>
      <c r="IE45" s="260"/>
      <c r="IF45" s="260"/>
      <c r="IG45" s="260"/>
      <c r="IH45" s="260"/>
      <c r="II45" s="260"/>
      <c r="IJ45" s="260"/>
      <c r="IK45" s="260"/>
      <c r="IL45" s="260"/>
      <c r="IM45" s="260"/>
      <c r="IN45" s="260"/>
      <c r="IO45" s="260"/>
      <c r="IP45" s="260"/>
      <c r="IQ45" s="260"/>
      <c r="IR45" s="260"/>
      <c r="IS45" s="260"/>
      <c r="IT45" s="260"/>
      <c r="IU45" s="260"/>
      <c r="IV45" s="260"/>
      <c r="IW45" s="260"/>
      <c r="IX45" s="260"/>
      <c r="IY45" s="260"/>
      <c r="IZ45" s="260"/>
      <c r="JA45" s="260"/>
      <c r="JB45" s="260"/>
      <c r="JC45" s="260"/>
      <c r="JD45" s="260"/>
      <c r="JE45" s="260"/>
      <c r="JF45" s="260"/>
      <c r="JG45" s="260"/>
      <c r="JH45" s="260"/>
      <c r="JI45" s="260"/>
      <c r="JJ45" s="260"/>
      <c r="JK45" s="260"/>
      <c r="JL45" s="260"/>
      <c r="JM45" s="260"/>
      <c r="JN45" s="260"/>
      <c r="JO45" s="260"/>
      <c r="JP45" s="260"/>
      <c r="JQ45" s="260"/>
      <c r="JR45" s="260"/>
      <c r="JS45" s="260"/>
      <c r="JT45" s="260"/>
      <c r="JU45" s="260"/>
      <c r="JV45" s="260"/>
      <c r="JW45" s="260"/>
      <c r="JX45" s="260"/>
      <c r="JY45" s="260"/>
      <c r="JZ45" s="260"/>
      <c r="KA45" s="260"/>
      <c r="KB45" s="260"/>
      <c r="KC45" s="260"/>
      <c r="KD45" s="260"/>
      <c r="KE45" s="260"/>
      <c r="KF45" s="260"/>
      <c r="KG45" s="260"/>
      <c r="KH45" s="260"/>
      <c r="KI45" s="260"/>
      <c r="KJ45" s="260"/>
      <c r="KK45" s="260"/>
      <c r="KL45" s="260"/>
      <c r="KM45" s="260"/>
      <c r="KN45" s="260"/>
      <c r="KO45" s="260"/>
      <c r="KP45" s="260"/>
      <c r="KQ45" s="260"/>
      <c r="KR45" s="260"/>
      <c r="KS45" s="260"/>
      <c r="KT45" s="260"/>
      <c r="KU45" s="260"/>
      <c r="KV45" s="260"/>
      <c r="KW45" s="260"/>
      <c r="KX45" s="260"/>
      <c r="KY45" s="260"/>
      <c r="KZ45" s="260"/>
      <c r="LA45" s="260"/>
      <c r="LB45" s="260"/>
      <c r="LC45" s="260"/>
      <c r="LD45" s="260"/>
      <c r="LE45" s="260"/>
      <c r="LF45" s="260"/>
      <c r="LG45" s="260"/>
      <c r="LH45" s="260"/>
      <c r="LI45" s="260"/>
      <c r="LJ45" s="260"/>
      <c r="LK45" s="260"/>
      <c r="LL45" s="260"/>
      <c r="LM45" s="260"/>
      <c r="LN45" s="260"/>
      <c r="LO45" s="260"/>
      <c r="LP45" s="260"/>
      <c r="LQ45" s="260"/>
      <c r="LR45" s="260"/>
      <c r="LS45" s="260"/>
      <c r="LT45" s="260"/>
      <c r="LU45" s="260"/>
      <c r="LV45" s="260"/>
      <c r="LW45" s="260"/>
      <c r="LX45" s="260"/>
      <c r="LY45" s="260"/>
      <c r="LZ45" s="260"/>
      <c r="MA45" s="260"/>
      <c r="MB45" s="260"/>
      <c r="MC45" s="260"/>
      <c r="MD45" s="260"/>
      <c r="ME45" s="260"/>
      <c r="MF45" s="260"/>
      <c r="MG45" s="260"/>
      <c r="MH45" s="260"/>
      <c r="MI45" s="260"/>
      <c r="MJ45" s="260"/>
      <c r="MK45" s="260"/>
      <c r="ML45" s="260"/>
      <c r="MM45" s="260"/>
      <c r="MN45" s="260"/>
      <c r="MO45" s="260"/>
      <c r="MP45" s="260"/>
      <c r="MQ45" s="260"/>
      <c r="MR45" s="260"/>
      <c r="MS45" s="260"/>
      <c r="MT45" s="260"/>
      <c r="MU45" s="260"/>
      <c r="MV45" s="260"/>
      <c r="MW45" s="260"/>
      <c r="MX45" s="260"/>
      <c r="MY45" s="260"/>
      <c r="MZ45" s="260"/>
      <c r="NA45" s="260"/>
      <c r="NB45" s="260"/>
      <c r="NC45" s="260"/>
      <c r="ND45" s="260"/>
      <c r="NE45" s="260"/>
      <c r="NF45" s="260"/>
      <c r="NG45" s="260"/>
      <c r="NH45" s="260"/>
      <c r="NI45" s="260"/>
      <c r="NJ45" s="260"/>
      <c r="NK45" s="260"/>
      <c r="NL45" s="260"/>
      <c r="NM45" s="260"/>
      <c r="NN45" s="260"/>
      <c r="NO45" s="260"/>
      <c r="NP45" s="260"/>
      <c r="NQ45" s="260"/>
      <c r="NR45" s="260"/>
      <c r="NS45" s="260"/>
      <c r="NT45" s="260"/>
      <c r="NU45" s="260"/>
      <c r="NV45" s="260"/>
      <c r="NW45" s="260"/>
      <c r="NX45" s="260"/>
      <c r="NY45" s="260"/>
      <c r="NZ45" s="260"/>
      <c r="OA45" s="260"/>
      <c r="OB45" s="260"/>
      <c r="OC45" s="260"/>
      <c r="OD45" s="260"/>
      <c r="OE45" s="260"/>
      <c r="OF45" s="260"/>
      <c r="OG45" s="260"/>
      <c r="OH45" s="260"/>
      <c r="OI45" s="260"/>
      <c r="OJ45" s="260"/>
      <c r="OK45" s="260"/>
      <c r="OL45" s="260"/>
      <c r="OM45" s="260"/>
      <c r="ON45" s="260"/>
      <c r="OO45" s="260"/>
      <c r="OP45" s="260"/>
      <c r="OQ45" s="260"/>
      <c r="OR45" s="260"/>
      <c r="OS45" s="260"/>
      <c r="OT45" s="260"/>
      <c r="OU45" s="260"/>
      <c r="OV45" s="260"/>
      <c r="OW45" s="260"/>
      <c r="OX45" s="260"/>
      <c r="OY45" s="260"/>
      <c r="OZ45" s="260"/>
      <c r="PA45" s="260"/>
      <c r="PB45" s="260"/>
      <c r="PC45" s="260"/>
      <c r="PD45" s="260"/>
      <c r="PE45" s="260"/>
      <c r="PF45" s="260"/>
      <c r="PG45" s="260"/>
      <c r="PH45" s="260"/>
      <c r="PI45" s="260"/>
      <c r="PJ45" s="260"/>
      <c r="PK45" s="260"/>
      <c r="PL45" s="260"/>
      <c r="PM45" s="260"/>
      <c r="PN45" s="260"/>
      <c r="PO45" s="260"/>
      <c r="PP45" s="260"/>
      <c r="PQ45" s="260"/>
      <c r="PR45" s="260"/>
      <c r="PS45" s="260"/>
      <c r="PT45" s="260"/>
      <c r="PU45" s="260"/>
      <c r="PV45" s="260"/>
      <c r="PW45" s="260"/>
      <c r="PX45" s="260"/>
      <c r="PY45" s="260"/>
      <c r="PZ45" s="260"/>
      <c r="QA45" s="260"/>
      <c r="QB45" s="260"/>
      <c r="QC45" s="260"/>
      <c r="QD45" s="260"/>
      <c r="QE45" s="260"/>
      <c r="QF45" s="260"/>
      <c r="QG45" s="260"/>
      <c r="QH45" s="260"/>
      <c r="QI45" s="260"/>
      <c r="QJ45" s="260"/>
      <c r="QK45" s="260"/>
      <c r="QL45" s="260"/>
      <c r="QM45" s="260"/>
      <c r="QN45" s="260"/>
      <c r="QO45" s="260"/>
      <c r="QP45" s="260"/>
      <c r="QQ45" s="260"/>
      <c r="QR45" s="260"/>
      <c r="QS45" s="260"/>
      <c r="QT45" s="260"/>
      <c r="QU45" s="260"/>
      <c r="QV45" s="260"/>
      <c r="QW45" s="260"/>
      <c r="QX45" s="260"/>
      <c r="QY45" s="260"/>
      <c r="QZ45" s="260"/>
      <c r="RA45" s="260"/>
      <c r="RB45" s="260"/>
      <c r="RC45" s="260"/>
      <c r="RD45" s="260"/>
      <c r="RE45" s="260"/>
      <c r="RF45" s="260"/>
      <c r="RG45" s="260"/>
      <c r="RH45" s="260"/>
      <c r="RI45" s="260"/>
      <c r="RJ45" s="260"/>
      <c r="RK45" s="260"/>
      <c r="RL45" s="260"/>
      <c r="RM45" s="260"/>
      <c r="RN45" s="260"/>
      <c r="RO45" s="260"/>
      <c r="RP45" s="260"/>
      <c r="RQ45" s="260"/>
      <c r="RR45" s="260"/>
      <c r="RS45" s="260"/>
      <c r="RT45" s="260"/>
      <c r="RU45" s="260"/>
      <c r="RV45" s="260"/>
    </row>
    <row r="46" spans="1:490" x14ac:dyDescent="0.3">
      <c r="A46" s="414" t="s">
        <v>277</v>
      </c>
      <c r="B46" s="415"/>
      <c r="C46" s="258" t="s">
        <v>211</v>
      </c>
      <c r="D46" s="260"/>
      <c r="E46" s="252"/>
      <c r="F46" s="252"/>
      <c r="G46" s="252"/>
      <c r="H46" s="252"/>
      <c r="I46" s="252"/>
      <c r="J46" s="252"/>
      <c r="K46" s="252"/>
      <c r="L46" s="252"/>
      <c r="M46" s="252"/>
      <c r="N46" s="252"/>
      <c r="O46" s="378"/>
      <c r="P46" s="378"/>
      <c r="Q46" s="378"/>
      <c r="R46" s="260"/>
      <c r="S46" s="260"/>
      <c r="T46" s="260"/>
      <c r="U46" s="260"/>
      <c r="V46" s="260"/>
      <c r="W46" s="260"/>
      <c r="X46" s="260"/>
      <c r="Y46" s="260"/>
      <c r="Z46" s="260"/>
      <c r="AA46" s="260"/>
      <c r="AB46" s="260"/>
      <c r="AC46" s="260"/>
      <c r="AD46" s="260"/>
      <c r="AE46" s="260"/>
      <c r="AF46" s="260"/>
      <c r="AG46" s="260"/>
      <c r="AH46" s="260"/>
      <c r="AI46" s="260"/>
      <c r="AJ46" s="260"/>
      <c r="AK46" s="260"/>
      <c r="AL46" s="260"/>
      <c r="AM46" s="260"/>
      <c r="AN46" s="260"/>
      <c r="AO46" s="260"/>
      <c r="AP46" s="260"/>
      <c r="AQ46" s="260"/>
      <c r="AR46" s="260"/>
      <c r="AS46" s="260"/>
      <c r="AT46" s="260"/>
      <c r="AU46" s="260"/>
      <c r="AV46" s="260"/>
      <c r="AW46" s="260"/>
      <c r="AX46" s="260"/>
      <c r="AY46" s="260"/>
      <c r="AZ46" s="260"/>
      <c r="BA46" s="260"/>
      <c r="BB46" s="260"/>
      <c r="BC46" s="260"/>
      <c r="BD46" s="260"/>
      <c r="BE46" s="260"/>
      <c r="BF46" s="260"/>
      <c r="BG46" s="260"/>
      <c r="BH46" s="260"/>
      <c r="BI46" s="260"/>
      <c r="BJ46" s="260"/>
      <c r="BK46" s="260"/>
      <c r="BL46" s="260"/>
      <c r="BM46" s="260"/>
      <c r="BN46" s="260"/>
      <c r="BO46" s="260"/>
      <c r="BP46" s="260"/>
      <c r="BQ46" s="260"/>
      <c r="BR46" s="260"/>
      <c r="BS46" s="260"/>
      <c r="BT46" s="260"/>
      <c r="BU46" s="260"/>
      <c r="BV46" s="260"/>
      <c r="BW46" s="260"/>
      <c r="BX46" s="260"/>
      <c r="BY46" s="260"/>
      <c r="BZ46" s="260"/>
      <c r="CA46" s="260"/>
      <c r="CB46" s="260"/>
      <c r="CC46" s="260"/>
      <c r="CD46" s="260"/>
      <c r="CE46" s="260"/>
      <c r="CF46" s="260"/>
      <c r="CG46" s="260"/>
      <c r="CH46" s="260"/>
      <c r="CI46" s="260"/>
      <c r="CJ46" s="260"/>
      <c r="CK46" s="260"/>
      <c r="CL46" s="260"/>
      <c r="CM46" s="260"/>
      <c r="CN46" s="260"/>
      <c r="CO46" s="260"/>
      <c r="CP46" s="260"/>
      <c r="CQ46" s="260"/>
      <c r="CR46" s="260"/>
      <c r="CS46" s="260"/>
      <c r="CT46" s="260"/>
      <c r="CU46" s="260"/>
      <c r="CV46" s="260"/>
      <c r="CW46" s="260"/>
      <c r="CX46" s="260"/>
      <c r="CY46" s="260"/>
      <c r="CZ46" s="260"/>
      <c r="DA46" s="260"/>
      <c r="DB46" s="260"/>
      <c r="DC46" s="260"/>
      <c r="DD46" s="260"/>
      <c r="DE46" s="260"/>
      <c r="DF46" s="260"/>
      <c r="DG46" s="260"/>
      <c r="DH46" s="260"/>
      <c r="DI46" s="260"/>
      <c r="DJ46" s="260"/>
      <c r="DK46" s="260"/>
      <c r="DL46" s="260"/>
      <c r="DM46" s="260"/>
      <c r="DN46" s="260"/>
      <c r="DO46" s="260"/>
      <c r="DP46" s="260"/>
      <c r="DQ46" s="260"/>
      <c r="DR46" s="260"/>
      <c r="DS46" s="260"/>
      <c r="DT46" s="260"/>
      <c r="DU46" s="260"/>
      <c r="DV46" s="260"/>
      <c r="DW46" s="260"/>
      <c r="DX46" s="260"/>
      <c r="DY46" s="260"/>
      <c r="DZ46" s="260"/>
      <c r="EA46" s="260"/>
      <c r="EB46" s="260"/>
      <c r="EC46" s="260"/>
      <c r="ED46" s="260"/>
      <c r="EE46" s="260"/>
      <c r="EF46" s="260"/>
      <c r="EG46" s="260"/>
      <c r="EH46" s="260"/>
      <c r="EI46" s="260"/>
      <c r="EJ46" s="260"/>
      <c r="EK46" s="260"/>
      <c r="EL46" s="260"/>
      <c r="EM46" s="260"/>
      <c r="EN46" s="260"/>
      <c r="EO46" s="260"/>
      <c r="EP46" s="260"/>
      <c r="EQ46" s="260"/>
      <c r="ER46" s="260"/>
      <c r="ES46" s="260"/>
      <c r="ET46" s="260"/>
      <c r="EU46" s="260"/>
      <c r="EV46" s="260"/>
      <c r="EW46" s="260"/>
      <c r="EX46" s="260"/>
      <c r="EY46" s="260"/>
      <c r="EZ46" s="260"/>
      <c r="FA46" s="260"/>
      <c r="FB46" s="260"/>
      <c r="FC46" s="260"/>
      <c r="FD46" s="260"/>
      <c r="FE46" s="260"/>
      <c r="FF46" s="260"/>
      <c r="FG46" s="260"/>
      <c r="FH46" s="260"/>
      <c r="FI46" s="260"/>
      <c r="FJ46" s="260"/>
      <c r="FK46" s="260"/>
      <c r="FL46" s="260"/>
      <c r="FM46" s="260"/>
      <c r="FN46" s="260"/>
      <c r="FO46" s="260"/>
      <c r="FP46" s="260"/>
      <c r="FQ46" s="260"/>
      <c r="FR46" s="260"/>
      <c r="FS46" s="260"/>
      <c r="FT46" s="260"/>
      <c r="FU46" s="260"/>
      <c r="FV46" s="260"/>
      <c r="FW46" s="260"/>
      <c r="FX46" s="260"/>
      <c r="FY46" s="260"/>
      <c r="FZ46" s="260"/>
      <c r="GA46" s="260"/>
      <c r="GB46" s="260"/>
      <c r="GC46" s="260"/>
      <c r="GD46" s="260"/>
      <c r="GE46" s="260"/>
      <c r="GF46" s="260"/>
      <c r="GG46" s="260"/>
      <c r="GH46" s="260"/>
      <c r="GI46" s="260"/>
      <c r="GJ46" s="260"/>
      <c r="GK46" s="260"/>
      <c r="GL46" s="260"/>
      <c r="GM46" s="260"/>
      <c r="GN46" s="260"/>
      <c r="GO46" s="260"/>
      <c r="GP46" s="260"/>
      <c r="GQ46" s="260"/>
      <c r="GR46" s="260"/>
      <c r="GS46" s="260"/>
      <c r="GT46" s="260"/>
      <c r="GU46" s="260"/>
      <c r="GV46" s="260"/>
      <c r="GW46" s="260"/>
      <c r="GX46" s="260"/>
      <c r="GY46" s="260"/>
      <c r="GZ46" s="260"/>
      <c r="HA46" s="260"/>
      <c r="HB46" s="260"/>
      <c r="HC46" s="260"/>
      <c r="HD46" s="260"/>
      <c r="HE46" s="260"/>
      <c r="HF46" s="260"/>
      <c r="HG46" s="260"/>
      <c r="HH46" s="260"/>
      <c r="HI46" s="260"/>
      <c r="HJ46" s="260"/>
      <c r="HK46" s="260"/>
      <c r="HL46" s="260"/>
      <c r="HM46" s="260"/>
      <c r="HN46" s="260"/>
      <c r="HO46" s="260"/>
      <c r="HP46" s="260"/>
      <c r="HQ46" s="260"/>
      <c r="HR46" s="260"/>
      <c r="HS46" s="260"/>
      <c r="HT46" s="260"/>
      <c r="HU46" s="260"/>
      <c r="HV46" s="260"/>
      <c r="HW46" s="260"/>
      <c r="HX46" s="260"/>
      <c r="HY46" s="260"/>
      <c r="HZ46" s="260"/>
      <c r="IA46" s="260"/>
      <c r="IB46" s="260"/>
      <c r="IC46" s="260"/>
      <c r="ID46" s="260"/>
      <c r="IE46" s="260"/>
      <c r="IF46" s="260"/>
      <c r="IG46" s="260"/>
      <c r="IH46" s="260"/>
      <c r="II46" s="260"/>
      <c r="IJ46" s="260"/>
      <c r="IK46" s="260"/>
      <c r="IL46" s="260"/>
      <c r="IM46" s="260"/>
      <c r="IN46" s="260"/>
      <c r="IO46" s="260"/>
      <c r="IP46" s="260"/>
      <c r="IQ46" s="260"/>
      <c r="IR46" s="260"/>
      <c r="IS46" s="260"/>
      <c r="IT46" s="260"/>
      <c r="IU46" s="260"/>
      <c r="IV46" s="260"/>
      <c r="IW46" s="260"/>
      <c r="IX46" s="260"/>
      <c r="IY46" s="260"/>
      <c r="IZ46" s="260"/>
      <c r="JA46" s="260"/>
      <c r="JB46" s="260"/>
      <c r="JC46" s="260"/>
      <c r="JD46" s="260"/>
      <c r="JE46" s="260"/>
      <c r="JF46" s="260"/>
      <c r="JG46" s="260"/>
      <c r="JH46" s="260"/>
      <c r="JI46" s="260"/>
      <c r="JJ46" s="260"/>
      <c r="JK46" s="260"/>
      <c r="JL46" s="260"/>
      <c r="JM46" s="260"/>
      <c r="JN46" s="260"/>
      <c r="JO46" s="260"/>
      <c r="JP46" s="260"/>
      <c r="JQ46" s="260"/>
      <c r="JR46" s="260"/>
      <c r="JS46" s="260"/>
      <c r="JT46" s="260"/>
      <c r="JU46" s="260"/>
      <c r="JV46" s="260"/>
      <c r="JW46" s="260"/>
      <c r="JX46" s="260"/>
      <c r="JY46" s="260"/>
      <c r="JZ46" s="260"/>
      <c r="KA46" s="260"/>
      <c r="KB46" s="260"/>
      <c r="KC46" s="260"/>
      <c r="KD46" s="260"/>
      <c r="KE46" s="260"/>
      <c r="KF46" s="260"/>
      <c r="KG46" s="260"/>
      <c r="KH46" s="260"/>
      <c r="KI46" s="260"/>
      <c r="KJ46" s="260"/>
      <c r="KK46" s="260"/>
      <c r="KL46" s="260"/>
      <c r="KM46" s="260"/>
      <c r="KN46" s="260"/>
      <c r="KO46" s="260"/>
      <c r="KP46" s="260"/>
      <c r="KQ46" s="260"/>
      <c r="KR46" s="260"/>
      <c r="KS46" s="260"/>
      <c r="KT46" s="260"/>
      <c r="KU46" s="260"/>
      <c r="KV46" s="260"/>
      <c r="KW46" s="260"/>
      <c r="KX46" s="260"/>
      <c r="KY46" s="260"/>
      <c r="KZ46" s="260"/>
      <c r="LA46" s="260"/>
      <c r="LB46" s="260"/>
      <c r="LC46" s="260"/>
      <c r="LD46" s="260"/>
      <c r="LE46" s="260"/>
      <c r="LF46" s="260"/>
      <c r="LG46" s="260"/>
      <c r="LH46" s="260"/>
      <c r="LI46" s="260"/>
      <c r="LJ46" s="260"/>
      <c r="LK46" s="260"/>
      <c r="LL46" s="260"/>
      <c r="LM46" s="260"/>
      <c r="LN46" s="260"/>
      <c r="LO46" s="260"/>
      <c r="LP46" s="260"/>
      <c r="LQ46" s="260"/>
      <c r="LR46" s="260"/>
      <c r="LS46" s="260"/>
      <c r="LT46" s="260"/>
      <c r="LU46" s="260"/>
      <c r="LV46" s="260"/>
      <c r="LW46" s="260"/>
      <c r="LX46" s="260"/>
      <c r="LY46" s="260"/>
      <c r="LZ46" s="260"/>
      <c r="MA46" s="260"/>
      <c r="MB46" s="260"/>
      <c r="MC46" s="260"/>
      <c r="MD46" s="260"/>
      <c r="ME46" s="260"/>
      <c r="MF46" s="260"/>
      <c r="MG46" s="260"/>
      <c r="MH46" s="260"/>
      <c r="MI46" s="260"/>
      <c r="MJ46" s="260"/>
      <c r="MK46" s="260"/>
      <c r="ML46" s="260"/>
      <c r="MM46" s="260"/>
      <c r="MN46" s="260"/>
      <c r="MO46" s="260"/>
      <c r="MP46" s="260"/>
      <c r="MQ46" s="260"/>
      <c r="MR46" s="260"/>
      <c r="MS46" s="260"/>
      <c r="MT46" s="260"/>
      <c r="MU46" s="260"/>
      <c r="MV46" s="260"/>
      <c r="MW46" s="260"/>
      <c r="MX46" s="260"/>
      <c r="MY46" s="260"/>
      <c r="MZ46" s="260"/>
      <c r="NA46" s="260"/>
      <c r="NB46" s="260"/>
      <c r="NC46" s="260"/>
      <c r="ND46" s="260"/>
      <c r="NE46" s="260"/>
      <c r="NF46" s="260"/>
      <c r="NG46" s="260"/>
      <c r="NH46" s="260"/>
      <c r="NI46" s="260"/>
      <c r="NJ46" s="260"/>
      <c r="NK46" s="260"/>
      <c r="NL46" s="260"/>
      <c r="NM46" s="260"/>
      <c r="NN46" s="260"/>
      <c r="NO46" s="260"/>
      <c r="NP46" s="260"/>
      <c r="NQ46" s="260"/>
      <c r="NR46" s="260"/>
      <c r="NS46" s="260"/>
      <c r="NT46" s="260"/>
      <c r="NU46" s="260"/>
      <c r="NV46" s="260"/>
      <c r="NW46" s="260"/>
      <c r="NX46" s="260"/>
      <c r="NY46" s="260"/>
      <c r="NZ46" s="260"/>
      <c r="OA46" s="260"/>
      <c r="OB46" s="260"/>
      <c r="OC46" s="260"/>
      <c r="OD46" s="260"/>
      <c r="OE46" s="260"/>
      <c r="OF46" s="260"/>
      <c r="OG46" s="260"/>
      <c r="OH46" s="260"/>
      <c r="OI46" s="260"/>
      <c r="OJ46" s="260"/>
      <c r="OK46" s="260"/>
      <c r="OL46" s="260"/>
      <c r="OM46" s="260"/>
      <c r="ON46" s="260"/>
      <c r="OO46" s="260"/>
      <c r="OP46" s="260"/>
      <c r="OQ46" s="260"/>
      <c r="OR46" s="260"/>
      <c r="OS46" s="260"/>
      <c r="OT46" s="260"/>
      <c r="OU46" s="260"/>
      <c r="OV46" s="260"/>
      <c r="OW46" s="260"/>
      <c r="OX46" s="260"/>
      <c r="OY46" s="260"/>
      <c r="OZ46" s="260"/>
      <c r="PA46" s="260"/>
      <c r="PB46" s="260"/>
      <c r="PC46" s="260"/>
      <c r="PD46" s="260"/>
      <c r="PE46" s="260"/>
      <c r="PF46" s="260"/>
      <c r="PG46" s="260"/>
      <c r="PH46" s="260"/>
      <c r="PI46" s="260"/>
      <c r="PJ46" s="260"/>
      <c r="PK46" s="260"/>
      <c r="PL46" s="260"/>
      <c r="PM46" s="260"/>
      <c r="PN46" s="260"/>
      <c r="PO46" s="260"/>
      <c r="PP46" s="260"/>
      <c r="PQ46" s="260"/>
      <c r="PR46" s="260"/>
      <c r="PS46" s="260"/>
      <c r="PT46" s="260"/>
      <c r="PU46" s="260"/>
      <c r="PV46" s="260"/>
      <c r="PW46" s="260"/>
      <c r="PX46" s="260"/>
      <c r="PY46" s="260"/>
      <c r="PZ46" s="260"/>
      <c r="QA46" s="260"/>
      <c r="QB46" s="260"/>
      <c r="QC46" s="260"/>
      <c r="QD46" s="260"/>
      <c r="QE46" s="260"/>
      <c r="QF46" s="260"/>
      <c r="QG46" s="260"/>
      <c r="QH46" s="260"/>
      <c r="QI46" s="260"/>
      <c r="QJ46" s="260"/>
      <c r="QK46" s="260"/>
      <c r="QL46" s="260"/>
      <c r="QM46" s="260"/>
      <c r="QN46" s="260"/>
      <c r="QO46" s="260"/>
      <c r="QP46" s="260"/>
      <c r="QQ46" s="260"/>
      <c r="QR46" s="260"/>
      <c r="QS46" s="260"/>
      <c r="QT46" s="260"/>
      <c r="QU46" s="260"/>
      <c r="QV46" s="260"/>
      <c r="QW46" s="260"/>
      <c r="QX46" s="260"/>
      <c r="QY46" s="260"/>
      <c r="QZ46" s="260"/>
      <c r="RA46" s="260"/>
      <c r="RB46" s="260"/>
      <c r="RC46" s="260"/>
      <c r="RD46" s="260"/>
      <c r="RE46" s="260"/>
      <c r="RF46" s="260"/>
      <c r="RG46" s="260"/>
      <c r="RH46" s="260"/>
      <c r="RI46" s="260"/>
      <c r="RJ46" s="260"/>
      <c r="RK46" s="260"/>
      <c r="RL46" s="260"/>
      <c r="RM46" s="260"/>
      <c r="RN46" s="260"/>
      <c r="RO46" s="260"/>
      <c r="RP46" s="260"/>
      <c r="RQ46" s="260"/>
      <c r="RR46" s="260"/>
      <c r="RS46" s="260"/>
      <c r="RT46" s="260"/>
      <c r="RU46" s="260"/>
      <c r="RV46" s="260"/>
    </row>
    <row r="47" spans="1:490" x14ac:dyDescent="0.3">
      <c r="A47" s="252"/>
      <c r="B47" s="262"/>
      <c r="C47" s="262"/>
      <c r="D47" s="262"/>
      <c r="E47" s="252"/>
      <c r="F47" s="252"/>
      <c r="G47" s="252"/>
      <c r="H47" s="252"/>
      <c r="I47" s="252"/>
      <c r="J47" s="252"/>
      <c r="K47" s="252"/>
      <c r="L47" s="252"/>
      <c r="M47" s="252"/>
      <c r="N47" s="252"/>
      <c r="O47" s="378"/>
      <c r="P47" s="378"/>
      <c r="Q47" s="378"/>
      <c r="R47" s="260"/>
      <c r="S47" s="260"/>
      <c r="T47" s="260"/>
      <c r="U47" s="260"/>
      <c r="V47" s="260"/>
      <c r="W47" s="260"/>
      <c r="X47" s="260"/>
      <c r="Y47" s="260"/>
      <c r="Z47" s="260"/>
      <c r="AA47" s="260"/>
      <c r="AB47" s="260"/>
      <c r="AC47" s="260"/>
      <c r="AD47" s="260"/>
      <c r="AE47" s="260"/>
      <c r="AF47" s="260"/>
      <c r="AG47" s="260"/>
      <c r="AH47" s="260"/>
      <c r="AI47" s="260"/>
      <c r="AJ47" s="260"/>
      <c r="AK47" s="260"/>
      <c r="AL47" s="260"/>
      <c r="AM47" s="260"/>
      <c r="AN47" s="260"/>
      <c r="AO47" s="260"/>
      <c r="AP47" s="260"/>
      <c r="AQ47" s="260"/>
      <c r="AR47" s="260"/>
      <c r="AS47" s="260"/>
      <c r="AT47" s="260"/>
      <c r="AU47" s="260"/>
      <c r="AV47" s="260"/>
      <c r="AW47" s="260"/>
      <c r="AX47" s="260"/>
      <c r="AY47" s="260"/>
      <c r="AZ47" s="260"/>
      <c r="BA47" s="260"/>
      <c r="BB47" s="260"/>
      <c r="BC47" s="260"/>
      <c r="BD47" s="260"/>
      <c r="BE47" s="260"/>
      <c r="BF47" s="260"/>
      <c r="BG47" s="260"/>
      <c r="BH47" s="260"/>
      <c r="BI47" s="260"/>
      <c r="BJ47" s="260"/>
      <c r="BK47" s="260"/>
      <c r="BL47" s="260"/>
      <c r="BM47" s="260"/>
      <c r="BN47" s="260"/>
      <c r="BO47" s="260"/>
      <c r="BP47" s="260"/>
      <c r="BQ47" s="260"/>
      <c r="BR47" s="260"/>
      <c r="BS47" s="260"/>
      <c r="BT47" s="260"/>
      <c r="BU47" s="260"/>
      <c r="BV47" s="260"/>
      <c r="BW47" s="260"/>
      <c r="BX47" s="260"/>
      <c r="BY47" s="260"/>
      <c r="BZ47" s="260"/>
      <c r="CA47" s="260"/>
      <c r="CB47" s="260"/>
      <c r="CC47" s="260"/>
      <c r="CD47" s="260"/>
      <c r="CE47" s="260"/>
      <c r="CF47" s="260"/>
      <c r="CG47" s="260"/>
      <c r="CH47" s="260"/>
      <c r="CI47" s="260"/>
      <c r="CJ47" s="260"/>
      <c r="CK47" s="260"/>
      <c r="CL47" s="260"/>
      <c r="CM47" s="260"/>
      <c r="CN47" s="260"/>
      <c r="CO47" s="260"/>
      <c r="CP47" s="260"/>
      <c r="CQ47" s="260"/>
      <c r="CR47" s="260"/>
      <c r="CS47" s="260"/>
      <c r="CT47" s="260"/>
      <c r="CU47" s="260"/>
      <c r="CV47" s="260"/>
      <c r="CW47" s="260"/>
      <c r="CX47" s="260"/>
      <c r="CY47" s="260"/>
      <c r="CZ47" s="260"/>
      <c r="DA47" s="260"/>
      <c r="DB47" s="260"/>
      <c r="DC47" s="260"/>
      <c r="DD47" s="260"/>
      <c r="DE47" s="260"/>
      <c r="DF47" s="260"/>
      <c r="DG47" s="260"/>
      <c r="DH47" s="260"/>
      <c r="DI47" s="260"/>
      <c r="DJ47" s="260"/>
      <c r="DK47" s="260"/>
      <c r="DL47" s="260"/>
      <c r="DM47" s="260"/>
      <c r="DN47" s="260"/>
      <c r="DO47" s="260"/>
      <c r="DP47" s="260"/>
      <c r="DQ47" s="260"/>
      <c r="DR47" s="260"/>
      <c r="DS47" s="260"/>
      <c r="DT47" s="260"/>
      <c r="DU47" s="260"/>
      <c r="DV47" s="260"/>
      <c r="DW47" s="260"/>
      <c r="DX47" s="260"/>
      <c r="DY47" s="260"/>
      <c r="DZ47" s="260"/>
      <c r="EA47" s="260"/>
      <c r="EB47" s="260"/>
      <c r="EC47" s="260"/>
      <c r="ED47" s="260"/>
      <c r="EE47" s="260"/>
      <c r="EF47" s="260"/>
      <c r="EG47" s="260"/>
      <c r="EH47" s="260"/>
      <c r="EI47" s="260"/>
      <c r="EJ47" s="260"/>
      <c r="EK47" s="260"/>
      <c r="EL47" s="260"/>
      <c r="EM47" s="260"/>
      <c r="EN47" s="260"/>
      <c r="EO47" s="260"/>
      <c r="EP47" s="260"/>
      <c r="EQ47" s="260"/>
      <c r="ER47" s="260"/>
      <c r="ES47" s="260"/>
      <c r="ET47" s="260"/>
      <c r="EU47" s="260"/>
      <c r="EV47" s="260"/>
      <c r="EW47" s="260"/>
      <c r="EX47" s="260"/>
      <c r="EY47" s="260"/>
      <c r="EZ47" s="260"/>
      <c r="FA47" s="260"/>
      <c r="FB47" s="260"/>
      <c r="FC47" s="260"/>
      <c r="FD47" s="260"/>
      <c r="FE47" s="260"/>
      <c r="FF47" s="260"/>
      <c r="FG47" s="260"/>
      <c r="FH47" s="260"/>
      <c r="FI47" s="260"/>
      <c r="FJ47" s="260"/>
      <c r="FK47" s="260"/>
      <c r="FL47" s="260"/>
      <c r="FM47" s="260"/>
      <c r="FN47" s="260"/>
      <c r="FO47" s="260"/>
      <c r="FP47" s="260"/>
      <c r="FQ47" s="260"/>
      <c r="FR47" s="260"/>
      <c r="FS47" s="260"/>
      <c r="FT47" s="260"/>
      <c r="FU47" s="260"/>
      <c r="FV47" s="260"/>
      <c r="FW47" s="260"/>
      <c r="FX47" s="260"/>
      <c r="FY47" s="260"/>
      <c r="FZ47" s="260"/>
      <c r="GA47" s="260"/>
      <c r="GB47" s="260"/>
      <c r="GC47" s="260"/>
      <c r="GD47" s="260"/>
      <c r="GE47" s="260"/>
      <c r="GF47" s="260"/>
      <c r="GG47" s="260"/>
      <c r="GH47" s="260"/>
      <c r="GI47" s="260"/>
      <c r="GJ47" s="260"/>
      <c r="GK47" s="260"/>
      <c r="GL47" s="260"/>
      <c r="GM47" s="260"/>
      <c r="GN47" s="260"/>
      <c r="GO47" s="260"/>
      <c r="GP47" s="260"/>
      <c r="GQ47" s="260"/>
      <c r="GR47" s="260"/>
      <c r="GS47" s="260"/>
      <c r="GT47" s="260"/>
      <c r="GU47" s="260"/>
      <c r="GV47" s="260"/>
      <c r="GW47" s="260"/>
      <c r="GX47" s="260"/>
      <c r="GY47" s="260"/>
      <c r="GZ47" s="260"/>
      <c r="HA47" s="260"/>
      <c r="HB47" s="260"/>
      <c r="HC47" s="260"/>
      <c r="HD47" s="260"/>
      <c r="HE47" s="260"/>
      <c r="HF47" s="260"/>
      <c r="HG47" s="260"/>
      <c r="HH47" s="260"/>
      <c r="HI47" s="260"/>
      <c r="HJ47" s="260"/>
      <c r="HK47" s="260"/>
      <c r="HL47" s="260"/>
      <c r="HM47" s="260"/>
      <c r="HN47" s="260"/>
      <c r="HO47" s="260"/>
      <c r="HP47" s="260"/>
      <c r="HQ47" s="260"/>
      <c r="HR47" s="260"/>
      <c r="HS47" s="260"/>
      <c r="HT47" s="260"/>
      <c r="HU47" s="260"/>
      <c r="HV47" s="260"/>
      <c r="HW47" s="260"/>
      <c r="HX47" s="260"/>
      <c r="HY47" s="260"/>
      <c r="HZ47" s="260"/>
      <c r="IA47" s="260"/>
      <c r="IB47" s="260"/>
      <c r="IC47" s="260"/>
      <c r="ID47" s="260"/>
      <c r="IE47" s="260"/>
      <c r="IF47" s="260"/>
      <c r="IG47" s="260"/>
      <c r="IH47" s="260"/>
      <c r="II47" s="260"/>
      <c r="IJ47" s="260"/>
      <c r="IK47" s="260"/>
      <c r="IL47" s="260"/>
      <c r="IM47" s="260"/>
      <c r="IN47" s="260"/>
      <c r="IO47" s="260"/>
      <c r="IP47" s="260"/>
      <c r="IQ47" s="260"/>
      <c r="IR47" s="260"/>
      <c r="IS47" s="260"/>
      <c r="IT47" s="260"/>
      <c r="IU47" s="260"/>
      <c r="IV47" s="260"/>
      <c r="IW47" s="260"/>
      <c r="IX47" s="260"/>
      <c r="IY47" s="260"/>
      <c r="IZ47" s="260"/>
      <c r="JA47" s="260"/>
      <c r="JB47" s="260"/>
      <c r="JC47" s="260"/>
      <c r="JD47" s="260"/>
      <c r="JE47" s="260"/>
      <c r="JF47" s="260"/>
      <c r="JG47" s="260"/>
      <c r="JH47" s="260"/>
      <c r="JI47" s="260"/>
      <c r="JJ47" s="260"/>
      <c r="JK47" s="260"/>
      <c r="JL47" s="260"/>
      <c r="JM47" s="260"/>
      <c r="JN47" s="260"/>
      <c r="JO47" s="260"/>
      <c r="JP47" s="260"/>
      <c r="JQ47" s="260"/>
      <c r="JR47" s="260"/>
      <c r="JS47" s="260"/>
      <c r="JT47" s="260"/>
      <c r="JU47" s="260"/>
      <c r="JV47" s="260"/>
      <c r="JW47" s="260"/>
      <c r="JX47" s="260"/>
      <c r="JY47" s="260"/>
      <c r="JZ47" s="260"/>
      <c r="KA47" s="260"/>
      <c r="KB47" s="260"/>
      <c r="KC47" s="260"/>
      <c r="KD47" s="260"/>
      <c r="KE47" s="260"/>
      <c r="KF47" s="260"/>
      <c r="KG47" s="260"/>
      <c r="KH47" s="260"/>
      <c r="KI47" s="260"/>
      <c r="KJ47" s="260"/>
      <c r="KK47" s="260"/>
      <c r="KL47" s="260"/>
      <c r="KM47" s="260"/>
      <c r="KN47" s="260"/>
      <c r="KO47" s="260"/>
      <c r="KP47" s="260"/>
      <c r="KQ47" s="260"/>
      <c r="KR47" s="260"/>
      <c r="KS47" s="260"/>
      <c r="KT47" s="260"/>
      <c r="KU47" s="260"/>
      <c r="KV47" s="260"/>
      <c r="KW47" s="260"/>
      <c r="KX47" s="260"/>
      <c r="KY47" s="260"/>
      <c r="KZ47" s="260"/>
      <c r="LA47" s="260"/>
      <c r="LB47" s="260"/>
      <c r="LC47" s="260"/>
      <c r="LD47" s="260"/>
      <c r="LE47" s="260"/>
      <c r="LF47" s="260"/>
      <c r="LG47" s="260"/>
      <c r="LH47" s="260"/>
      <c r="LI47" s="260"/>
      <c r="LJ47" s="260"/>
      <c r="LK47" s="260"/>
      <c r="LL47" s="260"/>
      <c r="LM47" s="260"/>
      <c r="LN47" s="260"/>
      <c r="LO47" s="260"/>
      <c r="LP47" s="260"/>
      <c r="LQ47" s="260"/>
      <c r="LR47" s="260"/>
      <c r="LS47" s="260"/>
      <c r="LT47" s="260"/>
      <c r="LU47" s="260"/>
      <c r="LV47" s="260"/>
      <c r="LW47" s="260"/>
      <c r="LX47" s="260"/>
      <c r="LY47" s="260"/>
      <c r="LZ47" s="260"/>
      <c r="MA47" s="260"/>
      <c r="MB47" s="260"/>
      <c r="MC47" s="260"/>
      <c r="MD47" s="260"/>
      <c r="ME47" s="260"/>
      <c r="MF47" s="260"/>
      <c r="MG47" s="260"/>
      <c r="MH47" s="260"/>
      <c r="MI47" s="260"/>
      <c r="MJ47" s="260"/>
      <c r="MK47" s="260"/>
      <c r="ML47" s="260"/>
      <c r="MM47" s="260"/>
      <c r="MN47" s="260"/>
      <c r="MO47" s="260"/>
      <c r="MP47" s="260"/>
      <c r="MQ47" s="260"/>
      <c r="MR47" s="260"/>
      <c r="MS47" s="260"/>
      <c r="MT47" s="260"/>
      <c r="MU47" s="260"/>
      <c r="MV47" s="260"/>
      <c r="MW47" s="260"/>
      <c r="MX47" s="260"/>
      <c r="MY47" s="260"/>
      <c r="MZ47" s="260"/>
      <c r="NA47" s="260"/>
      <c r="NB47" s="260"/>
      <c r="NC47" s="260"/>
      <c r="ND47" s="260"/>
      <c r="NE47" s="260"/>
      <c r="NF47" s="260"/>
      <c r="NG47" s="260"/>
      <c r="NH47" s="260"/>
      <c r="NI47" s="260"/>
      <c r="NJ47" s="260"/>
      <c r="NK47" s="260"/>
      <c r="NL47" s="260"/>
      <c r="NM47" s="260"/>
      <c r="NN47" s="260"/>
      <c r="NO47" s="260"/>
      <c r="NP47" s="260"/>
      <c r="NQ47" s="260"/>
      <c r="NR47" s="260"/>
      <c r="NS47" s="260"/>
      <c r="NT47" s="260"/>
      <c r="NU47" s="260"/>
      <c r="NV47" s="260"/>
      <c r="NW47" s="260"/>
      <c r="NX47" s="260"/>
      <c r="NY47" s="260"/>
      <c r="NZ47" s="260"/>
      <c r="OA47" s="260"/>
      <c r="OB47" s="260"/>
      <c r="OC47" s="260"/>
      <c r="OD47" s="260"/>
      <c r="OE47" s="260"/>
      <c r="OF47" s="260"/>
      <c r="OG47" s="260"/>
      <c r="OH47" s="260"/>
      <c r="OI47" s="260"/>
      <c r="OJ47" s="260"/>
      <c r="OK47" s="260"/>
      <c r="OL47" s="260"/>
      <c r="OM47" s="260"/>
      <c r="ON47" s="260"/>
      <c r="OO47" s="260"/>
      <c r="OP47" s="260"/>
      <c r="OQ47" s="260"/>
      <c r="OR47" s="260"/>
      <c r="OS47" s="260"/>
      <c r="OT47" s="260"/>
      <c r="OU47" s="260"/>
      <c r="OV47" s="260"/>
      <c r="OW47" s="260"/>
      <c r="OX47" s="260"/>
      <c r="OY47" s="260"/>
      <c r="OZ47" s="260"/>
      <c r="PA47" s="260"/>
      <c r="PB47" s="260"/>
      <c r="PC47" s="260"/>
      <c r="PD47" s="260"/>
      <c r="PE47" s="260"/>
      <c r="PF47" s="260"/>
      <c r="PG47" s="260"/>
      <c r="PH47" s="260"/>
      <c r="PI47" s="260"/>
      <c r="PJ47" s="260"/>
      <c r="PK47" s="260"/>
      <c r="PL47" s="260"/>
      <c r="PM47" s="260"/>
      <c r="PN47" s="260"/>
      <c r="PO47" s="260"/>
      <c r="PP47" s="260"/>
      <c r="PQ47" s="260"/>
      <c r="PR47" s="260"/>
      <c r="PS47" s="260"/>
      <c r="PT47" s="260"/>
      <c r="PU47" s="260"/>
      <c r="PV47" s="260"/>
      <c r="PW47" s="260"/>
      <c r="PX47" s="260"/>
      <c r="PY47" s="260"/>
      <c r="PZ47" s="260"/>
      <c r="QA47" s="260"/>
      <c r="QB47" s="260"/>
      <c r="QC47" s="260"/>
      <c r="QD47" s="260"/>
      <c r="QE47" s="260"/>
      <c r="QF47" s="260"/>
      <c r="QG47" s="260"/>
      <c r="QH47" s="260"/>
      <c r="QI47" s="260"/>
      <c r="QJ47" s="260"/>
      <c r="QK47" s="260"/>
      <c r="QL47" s="260"/>
      <c r="QM47" s="260"/>
      <c r="QN47" s="260"/>
      <c r="QO47" s="260"/>
      <c r="QP47" s="260"/>
      <c r="QQ47" s="260"/>
      <c r="QR47" s="260"/>
      <c r="QS47" s="260"/>
      <c r="QT47" s="260"/>
      <c r="QU47" s="260"/>
      <c r="QV47" s="260"/>
      <c r="QW47" s="260"/>
      <c r="QX47" s="260"/>
      <c r="QY47" s="260"/>
      <c r="QZ47" s="260"/>
      <c r="RA47" s="260"/>
      <c r="RB47" s="260"/>
      <c r="RC47" s="260"/>
      <c r="RD47" s="260"/>
      <c r="RE47" s="260"/>
      <c r="RF47" s="260"/>
      <c r="RG47" s="260"/>
      <c r="RH47" s="260"/>
      <c r="RI47" s="260"/>
      <c r="RJ47" s="260"/>
      <c r="RK47" s="260"/>
      <c r="RL47" s="260"/>
      <c r="RM47" s="260"/>
      <c r="RN47" s="260"/>
      <c r="RO47" s="260"/>
      <c r="RP47" s="260"/>
      <c r="RQ47" s="260"/>
      <c r="RR47" s="260"/>
      <c r="RS47" s="260"/>
      <c r="RT47" s="260"/>
      <c r="RU47" s="260"/>
      <c r="RV47" s="260"/>
    </row>
    <row r="48" spans="1:490" x14ac:dyDescent="0.3">
      <c r="A48" s="252"/>
      <c r="B48" s="255" t="s">
        <v>416</v>
      </c>
      <c r="C48" s="252"/>
      <c r="D48" s="252"/>
      <c r="E48" s="252"/>
      <c r="F48" s="252"/>
      <c r="G48" s="252"/>
      <c r="H48" s="252"/>
      <c r="I48" s="252"/>
      <c r="J48" s="252"/>
      <c r="K48" s="252"/>
      <c r="L48" s="252"/>
      <c r="M48" s="252"/>
      <c r="N48" s="252"/>
      <c r="O48" s="378"/>
      <c r="P48" s="378"/>
      <c r="Q48" s="378"/>
      <c r="R48" s="260"/>
      <c r="S48" s="260"/>
      <c r="T48" s="260"/>
      <c r="U48" s="260"/>
      <c r="V48" s="260"/>
      <c r="W48" s="260"/>
      <c r="X48" s="260"/>
      <c r="Y48" s="260"/>
      <c r="Z48" s="260"/>
      <c r="AA48" s="260"/>
      <c r="AB48" s="260"/>
      <c r="AC48" s="260"/>
      <c r="AD48" s="260"/>
      <c r="AE48" s="260"/>
      <c r="AF48" s="260"/>
      <c r="AG48" s="260"/>
      <c r="AH48" s="260"/>
      <c r="AI48" s="260"/>
      <c r="AJ48" s="260"/>
      <c r="AK48" s="260"/>
      <c r="AL48" s="260"/>
      <c r="AM48" s="260"/>
      <c r="AN48" s="260"/>
      <c r="AO48" s="260"/>
      <c r="AP48" s="260"/>
      <c r="AQ48" s="260"/>
      <c r="AR48" s="260"/>
      <c r="AS48" s="260"/>
      <c r="AT48" s="260"/>
      <c r="AU48" s="260"/>
      <c r="AV48" s="260"/>
      <c r="AW48" s="260"/>
      <c r="AX48" s="260"/>
      <c r="AY48" s="260"/>
      <c r="AZ48" s="260"/>
      <c r="BA48" s="260"/>
      <c r="BB48" s="260"/>
      <c r="BC48" s="260"/>
      <c r="BD48" s="260"/>
      <c r="BE48" s="260"/>
      <c r="BF48" s="260"/>
      <c r="BG48" s="260"/>
      <c r="BH48" s="260"/>
      <c r="BI48" s="260"/>
      <c r="BJ48" s="260"/>
      <c r="BK48" s="260"/>
      <c r="BL48" s="260"/>
      <c r="BM48" s="260"/>
      <c r="BN48" s="260"/>
      <c r="BO48" s="260"/>
      <c r="BP48" s="260"/>
      <c r="BQ48" s="260"/>
      <c r="BR48" s="260"/>
      <c r="BS48" s="260"/>
      <c r="BT48" s="260"/>
      <c r="BU48" s="260"/>
      <c r="BV48" s="260"/>
      <c r="BW48" s="260"/>
      <c r="BX48" s="260"/>
      <c r="BY48" s="260"/>
      <c r="BZ48" s="260"/>
      <c r="CA48" s="260"/>
      <c r="CB48" s="260"/>
      <c r="CC48" s="260"/>
      <c r="CD48" s="260"/>
      <c r="CE48" s="260"/>
      <c r="CF48" s="260"/>
      <c r="CG48" s="260"/>
      <c r="CH48" s="260"/>
      <c r="CI48" s="260"/>
      <c r="CJ48" s="260"/>
      <c r="CK48" s="260"/>
      <c r="CL48" s="260"/>
      <c r="CM48" s="260"/>
      <c r="CN48" s="260"/>
      <c r="CO48" s="260"/>
      <c r="CP48" s="260"/>
      <c r="CQ48" s="260"/>
      <c r="CR48" s="260"/>
      <c r="CS48" s="260"/>
      <c r="CT48" s="260"/>
      <c r="CU48" s="260"/>
      <c r="CV48" s="260"/>
      <c r="CW48" s="260"/>
      <c r="CX48" s="260"/>
      <c r="CY48" s="260"/>
      <c r="CZ48" s="260"/>
      <c r="DA48" s="260"/>
      <c r="DB48" s="260"/>
      <c r="DC48" s="260"/>
      <c r="DD48" s="260"/>
      <c r="DE48" s="260"/>
      <c r="DF48" s="260"/>
      <c r="DG48" s="260"/>
      <c r="DH48" s="260"/>
      <c r="DI48" s="260"/>
      <c r="DJ48" s="260"/>
      <c r="DK48" s="260"/>
      <c r="DL48" s="260"/>
      <c r="DM48" s="260"/>
      <c r="DN48" s="260"/>
      <c r="DO48" s="260"/>
      <c r="DP48" s="260"/>
      <c r="DQ48" s="260"/>
      <c r="DR48" s="260"/>
      <c r="DS48" s="260"/>
      <c r="DT48" s="260"/>
      <c r="DU48" s="260"/>
      <c r="DV48" s="260"/>
      <c r="DW48" s="260"/>
      <c r="DX48" s="260"/>
      <c r="DY48" s="260"/>
      <c r="DZ48" s="260"/>
      <c r="EA48" s="260"/>
      <c r="EB48" s="260"/>
      <c r="EC48" s="260"/>
      <c r="ED48" s="260"/>
      <c r="EE48" s="260"/>
      <c r="EF48" s="260"/>
      <c r="EG48" s="260"/>
      <c r="EH48" s="260"/>
      <c r="EI48" s="260"/>
      <c r="EJ48" s="260"/>
      <c r="EK48" s="260"/>
      <c r="EL48" s="260"/>
      <c r="EM48" s="260"/>
      <c r="EN48" s="260"/>
      <c r="EO48" s="260"/>
      <c r="EP48" s="260"/>
      <c r="EQ48" s="260"/>
      <c r="ER48" s="260"/>
      <c r="ES48" s="260"/>
      <c r="ET48" s="260"/>
      <c r="EU48" s="260"/>
      <c r="EV48" s="260"/>
      <c r="EW48" s="260"/>
      <c r="EX48" s="260"/>
      <c r="EY48" s="260"/>
      <c r="EZ48" s="260"/>
      <c r="FA48" s="260"/>
      <c r="FB48" s="260"/>
      <c r="FC48" s="260"/>
      <c r="FD48" s="260"/>
      <c r="FE48" s="260"/>
      <c r="FF48" s="260"/>
      <c r="FG48" s="260"/>
      <c r="FH48" s="260"/>
      <c r="FI48" s="260"/>
      <c r="FJ48" s="260"/>
      <c r="FK48" s="260"/>
      <c r="FL48" s="260"/>
      <c r="FM48" s="260"/>
      <c r="FN48" s="260"/>
      <c r="FO48" s="260"/>
      <c r="FP48" s="260"/>
      <c r="FQ48" s="260"/>
      <c r="FR48" s="260"/>
      <c r="FS48" s="260"/>
      <c r="FT48" s="260"/>
      <c r="FU48" s="260"/>
      <c r="FV48" s="260"/>
      <c r="FW48" s="260"/>
      <c r="FX48" s="260"/>
      <c r="FY48" s="260"/>
      <c r="FZ48" s="260"/>
      <c r="GA48" s="260"/>
      <c r="GB48" s="260"/>
      <c r="GC48" s="260"/>
      <c r="GD48" s="260"/>
      <c r="GE48" s="260"/>
      <c r="GF48" s="260"/>
      <c r="GG48" s="260"/>
      <c r="GH48" s="260"/>
      <c r="GI48" s="260"/>
      <c r="GJ48" s="260"/>
      <c r="GK48" s="260"/>
      <c r="GL48" s="260"/>
      <c r="GM48" s="260"/>
      <c r="GN48" s="260"/>
      <c r="GO48" s="260"/>
      <c r="GP48" s="260"/>
      <c r="GQ48" s="260"/>
      <c r="GR48" s="260"/>
      <c r="GS48" s="260"/>
      <c r="GT48" s="260"/>
      <c r="GU48" s="260"/>
      <c r="GV48" s="260"/>
      <c r="GW48" s="260"/>
      <c r="GX48" s="260"/>
      <c r="GY48" s="260"/>
      <c r="GZ48" s="260"/>
      <c r="HA48" s="260"/>
      <c r="HB48" s="260"/>
      <c r="HC48" s="260"/>
      <c r="HD48" s="260"/>
      <c r="HE48" s="260"/>
      <c r="HF48" s="260"/>
      <c r="HG48" s="260"/>
      <c r="HH48" s="260"/>
      <c r="HI48" s="260"/>
      <c r="HJ48" s="260"/>
      <c r="HK48" s="260"/>
      <c r="HL48" s="260"/>
      <c r="HM48" s="260"/>
      <c r="HN48" s="260"/>
      <c r="HO48" s="260"/>
      <c r="HP48" s="260"/>
      <c r="HQ48" s="260"/>
      <c r="HR48" s="260"/>
      <c r="HS48" s="260"/>
      <c r="HT48" s="260"/>
      <c r="HU48" s="260"/>
      <c r="HV48" s="260"/>
      <c r="HW48" s="260"/>
      <c r="HX48" s="260"/>
      <c r="HY48" s="260"/>
      <c r="HZ48" s="260"/>
      <c r="IA48" s="260"/>
      <c r="IB48" s="260"/>
      <c r="IC48" s="260"/>
      <c r="ID48" s="260"/>
      <c r="IE48" s="260"/>
      <c r="IF48" s="260"/>
      <c r="IG48" s="260"/>
      <c r="IH48" s="260"/>
      <c r="II48" s="260"/>
      <c r="IJ48" s="260"/>
      <c r="IK48" s="260"/>
      <c r="IL48" s="260"/>
      <c r="IM48" s="260"/>
      <c r="IN48" s="260"/>
      <c r="IO48" s="260"/>
      <c r="IP48" s="260"/>
      <c r="IQ48" s="260"/>
      <c r="IR48" s="260"/>
      <c r="IS48" s="260"/>
      <c r="IT48" s="260"/>
      <c r="IU48" s="260"/>
      <c r="IV48" s="260"/>
      <c r="IW48" s="260"/>
      <c r="IX48" s="260"/>
      <c r="IY48" s="260"/>
      <c r="IZ48" s="260"/>
      <c r="JA48" s="260"/>
      <c r="JB48" s="260"/>
      <c r="JC48" s="260"/>
      <c r="JD48" s="260"/>
      <c r="JE48" s="260"/>
      <c r="JF48" s="260"/>
      <c r="JG48" s="260"/>
      <c r="JH48" s="260"/>
      <c r="JI48" s="260"/>
      <c r="JJ48" s="260"/>
      <c r="JK48" s="260"/>
      <c r="JL48" s="260"/>
      <c r="JM48" s="260"/>
      <c r="JN48" s="260"/>
      <c r="JO48" s="260"/>
      <c r="JP48" s="260"/>
      <c r="JQ48" s="260"/>
      <c r="JR48" s="260"/>
      <c r="JS48" s="260"/>
      <c r="JT48" s="260"/>
      <c r="JU48" s="260"/>
      <c r="JV48" s="260"/>
      <c r="JW48" s="260"/>
      <c r="JX48" s="260"/>
      <c r="JY48" s="260"/>
      <c r="JZ48" s="260"/>
      <c r="KA48" s="260"/>
      <c r="KB48" s="260"/>
      <c r="KC48" s="260"/>
      <c r="KD48" s="260"/>
      <c r="KE48" s="260"/>
      <c r="KF48" s="260"/>
      <c r="KG48" s="260"/>
      <c r="KH48" s="260"/>
      <c r="KI48" s="260"/>
      <c r="KJ48" s="260"/>
      <c r="KK48" s="260"/>
      <c r="KL48" s="260"/>
      <c r="KM48" s="260"/>
      <c r="KN48" s="260"/>
      <c r="KO48" s="260"/>
      <c r="KP48" s="260"/>
      <c r="KQ48" s="260"/>
      <c r="KR48" s="260"/>
      <c r="KS48" s="260"/>
      <c r="KT48" s="260"/>
      <c r="KU48" s="260"/>
      <c r="KV48" s="260"/>
      <c r="KW48" s="260"/>
      <c r="KX48" s="260"/>
      <c r="KY48" s="260"/>
      <c r="KZ48" s="260"/>
      <c r="LA48" s="260"/>
      <c r="LB48" s="260"/>
      <c r="LC48" s="260"/>
      <c r="LD48" s="260"/>
      <c r="LE48" s="260"/>
      <c r="LF48" s="260"/>
      <c r="LG48" s="260"/>
      <c r="LH48" s="260"/>
      <c r="LI48" s="260"/>
      <c r="LJ48" s="260"/>
      <c r="LK48" s="260"/>
      <c r="LL48" s="260"/>
      <c r="LM48" s="260"/>
      <c r="LN48" s="260"/>
      <c r="LO48" s="260"/>
      <c r="LP48" s="260"/>
      <c r="LQ48" s="260"/>
      <c r="LR48" s="260"/>
      <c r="LS48" s="260"/>
      <c r="LT48" s="260"/>
      <c r="LU48" s="260"/>
      <c r="LV48" s="260"/>
      <c r="LW48" s="260"/>
      <c r="LX48" s="260"/>
      <c r="LY48" s="260"/>
      <c r="LZ48" s="260"/>
      <c r="MA48" s="260"/>
      <c r="MB48" s="260"/>
      <c r="MC48" s="260"/>
      <c r="MD48" s="260"/>
      <c r="ME48" s="260"/>
      <c r="MF48" s="260"/>
      <c r="MG48" s="260"/>
      <c r="MH48" s="260"/>
      <c r="MI48" s="260"/>
      <c r="MJ48" s="260"/>
      <c r="MK48" s="260"/>
      <c r="ML48" s="260"/>
      <c r="MM48" s="260"/>
      <c r="MN48" s="260"/>
      <c r="MO48" s="260"/>
      <c r="MP48" s="260"/>
      <c r="MQ48" s="260"/>
      <c r="MR48" s="260"/>
      <c r="MS48" s="260"/>
      <c r="MT48" s="260"/>
      <c r="MU48" s="260"/>
      <c r="MV48" s="260"/>
      <c r="MW48" s="260"/>
      <c r="MX48" s="260"/>
      <c r="MY48" s="260"/>
      <c r="MZ48" s="260"/>
      <c r="NA48" s="260"/>
      <c r="NB48" s="260"/>
      <c r="NC48" s="260"/>
      <c r="ND48" s="260"/>
      <c r="NE48" s="260"/>
      <c r="NF48" s="260"/>
      <c r="NG48" s="260"/>
      <c r="NH48" s="260"/>
      <c r="NI48" s="260"/>
      <c r="NJ48" s="260"/>
      <c r="NK48" s="260"/>
      <c r="NL48" s="260"/>
      <c r="NM48" s="260"/>
      <c r="NN48" s="260"/>
      <c r="NO48" s="260"/>
      <c r="NP48" s="260"/>
      <c r="NQ48" s="260"/>
      <c r="NR48" s="260"/>
      <c r="NS48" s="260"/>
      <c r="NT48" s="260"/>
      <c r="NU48" s="260"/>
      <c r="NV48" s="260"/>
      <c r="NW48" s="260"/>
      <c r="NX48" s="260"/>
      <c r="NY48" s="260"/>
      <c r="NZ48" s="260"/>
      <c r="OA48" s="260"/>
      <c r="OB48" s="260"/>
      <c r="OC48" s="260"/>
      <c r="OD48" s="260"/>
      <c r="OE48" s="260"/>
      <c r="OF48" s="260"/>
      <c r="OG48" s="260"/>
      <c r="OH48" s="260"/>
      <c r="OI48" s="260"/>
      <c r="OJ48" s="260"/>
      <c r="OK48" s="260"/>
      <c r="OL48" s="260"/>
      <c r="OM48" s="260"/>
      <c r="ON48" s="260"/>
      <c r="OO48" s="260"/>
      <c r="OP48" s="260"/>
      <c r="OQ48" s="260"/>
      <c r="OR48" s="260"/>
      <c r="OS48" s="260"/>
      <c r="OT48" s="260"/>
      <c r="OU48" s="260"/>
      <c r="OV48" s="260"/>
      <c r="OW48" s="260"/>
      <c r="OX48" s="260"/>
      <c r="OY48" s="260"/>
      <c r="OZ48" s="260"/>
      <c r="PA48" s="260"/>
      <c r="PB48" s="260"/>
      <c r="PC48" s="260"/>
      <c r="PD48" s="260"/>
      <c r="PE48" s="260"/>
      <c r="PF48" s="260"/>
      <c r="PG48" s="260"/>
      <c r="PH48" s="260"/>
      <c r="PI48" s="260"/>
      <c r="PJ48" s="260"/>
      <c r="PK48" s="260"/>
      <c r="PL48" s="260"/>
      <c r="PM48" s="260"/>
      <c r="PN48" s="260"/>
      <c r="PO48" s="260"/>
      <c r="PP48" s="260"/>
      <c r="PQ48" s="260"/>
      <c r="PR48" s="260"/>
      <c r="PS48" s="260"/>
      <c r="PT48" s="260"/>
      <c r="PU48" s="260"/>
      <c r="PV48" s="260"/>
      <c r="PW48" s="260"/>
      <c r="PX48" s="260"/>
      <c r="PY48" s="260"/>
      <c r="PZ48" s="260"/>
      <c r="QA48" s="260"/>
      <c r="QB48" s="260"/>
      <c r="QC48" s="260"/>
      <c r="QD48" s="260"/>
      <c r="QE48" s="260"/>
      <c r="QF48" s="260"/>
      <c r="QG48" s="260"/>
      <c r="QH48" s="260"/>
      <c r="QI48" s="260"/>
      <c r="QJ48" s="260"/>
      <c r="QK48" s="260"/>
      <c r="QL48" s="260"/>
      <c r="QM48" s="260"/>
      <c r="QN48" s="260"/>
      <c r="QO48" s="260"/>
      <c r="QP48" s="260"/>
      <c r="QQ48" s="260"/>
      <c r="QR48" s="260"/>
      <c r="QS48" s="260"/>
      <c r="QT48" s="260"/>
      <c r="QU48" s="260"/>
      <c r="QV48" s="260"/>
      <c r="QW48" s="260"/>
      <c r="QX48" s="260"/>
      <c r="QY48" s="260"/>
      <c r="QZ48" s="260"/>
      <c r="RA48" s="260"/>
      <c r="RB48" s="260"/>
      <c r="RC48" s="260"/>
      <c r="RD48" s="260"/>
      <c r="RE48" s="260"/>
      <c r="RF48" s="260"/>
      <c r="RG48" s="260"/>
      <c r="RH48" s="260"/>
      <c r="RI48" s="260"/>
      <c r="RJ48" s="260"/>
      <c r="RK48" s="260"/>
      <c r="RL48" s="260"/>
      <c r="RM48" s="260"/>
      <c r="RN48" s="260"/>
      <c r="RO48" s="260"/>
      <c r="RP48" s="260"/>
      <c r="RQ48" s="260"/>
      <c r="RR48" s="260"/>
      <c r="RS48" s="260"/>
      <c r="RT48" s="260"/>
      <c r="RU48" s="260"/>
      <c r="RV48" s="260"/>
    </row>
    <row r="49" spans="1:490" x14ac:dyDescent="0.3">
      <c r="A49" s="252"/>
      <c r="B49" s="257" t="s">
        <v>205</v>
      </c>
      <c r="C49" s="258" t="s">
        <v>451</v>
      </c>
      <c r="D49" s="252"/>
      <c r="E49" s="252"/>
      <c r="F49" s="252"/>
      <c r="G49" s="252"/>
      <c r="H49" s="252"/>
      <c r="I49" s="252"/>
      <c r="J49" s="252"/>
      <c r="K49" s="252"/>
      <c r="L49" s="252"/>
      <c r="M49" s="252"/>
      <c r="N49" s="252"/>
      <c r="O49" s="378"/>
      <c r="P49" s="378"/>
      <c r="Q49" s="378"/>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0"/>
      <c r="BQ49" s="260"/>
      <c r="BR49" s="260"/>
      <c r="BS49" s="260"/>
      <c r="BT49" s="260"/>
      <c r="BU49" s="260"/>
      <c r="BV49" s="260"/>
      <c r="BW49" s="260"/>
      <c r="BX49" s="260"/>
      <c r="BY49" s="260"/>
      <c r="BZ49" s="260"/>
      <c r="CA49" s="260"/>
      <c r="CB49" s="260"/>
      <c r="CC49" s="260"/>
      <c r="CD49" s="260"/>
      <c r="CE49" s="260"/>
      <c r="CF49" s="260"/>
      <c r="CG49" s="260"/>
      <c r="CH49" s="260"/>
      <c r="CI49" s="260"/>
      <c r="CJ49" s="260"/>
      <c r="CK49" s="260"/>
      <c r="CL49" s="260"/>
      <c r="CM49" s="260"/>
      <c r="CN49" s="260"/>
      <c r="CO49" s="260"/>
      <c r="CP49" s="260"/>
      <c r="CQ49" s="260"/>
      <c r="CR49" s="260"/>
      <c r="CS49" s="260"/>
      <c r="CT49" s="260"/>
      <c r="CU49" s="260"/>
      <c r="CV49" s="260"/>
      <c r="CW49" s="260"/>
      <c r="CX49" s="260"/>
      <c r="CY49" s="260"/>
      <c r="CZ49" s="260"/>
      <c r="DA49" s="260"/>
      <c r="DB49" s="260"/>
      <c r="DC49" s="260"/>
      <c r="DD49" s="260"/>
      <c r="DE49" s="260"/>
      <c r="DF49" s="260"/>
      <c r="DG49" s="260"/>
      <c r="DH49" s="260"/>
      <c r="DI49" s="260"/>
      <c r="DJ49" s="260"/>
      <c r="DK49" s="260"/>
      <c r="DL49" s="260"/>
      <c r="DM49" s="260"/>
      <c r="DN49" s="260"/>
      <c r="DO49" s="260"/>
      <c r="DP49" s="260"/>
      <c r="DQ49" s="260"/>
      <c r="DR49" s="260"/>
      <c r="DS49" s="260"/>
      <c r="DT49" s="260"/>
      <c r="DU49" s="260"/>
      <c r="DV49" s="260"/>
      <c r="DW49" s="260"/>
      <c r="DX49" s="260"/>
      <c r="DY49" s="260"/>
      <c r="DZ49" s="260"/>
      <c r="EA49" s="260"/>
      <c r="EB49" s="260"/>
      <c r="EC49" s="260"/>
      <c r="ED49" s="260"/>
      <c r="EE49" s="260"/>
      <c r="EF49" s="260"/>
      <c r="EG49" s="260"/>
      <c r="EH49" s="260"/>
      <c r="EI49" s="260"/>
      <c r="EJ49" s="260"/>
      <c r="EK49" s="260"/>
      <c r="EL49" s="260"/>
      <c r="EM49" s="260"/>
      <c r="EN49" s="260"/>
      <c r="EO49" s="260"/>
      <c r="EP49" s="260"/>
      <c r="EQ49" s="260"/>
      <c r="ER49" s="260"/>
      <c r="ES49" s="260"/>
      <c r="ET49" s="260"/>
      <c r="EU49" s="260"/>
      <c r="EV49" s="260"/>
      <c r="EW49" s="260"/>
      <c r="EX49" s="260"/>
      <c r="EY49" s="260"/>
      <c r="EZ49" s="260"/>
      <c r="FA49" s="260"/>
      <c r="FB49" s="260"/>
      <c r="FC49" s="260"/>
      <c r="FD49" s="260"/>
      <c r="FE49" s="260"/>
      <c r="FF49" s="260"/>
      <c r="FG49" s="260"/>
      <c r="FH49" s="260"/>
      <c r="FI49" s="260"/>
      <c r="FJ49" s="260"/>
      <c r="FK49" s="260"/>
      <c r="FL49" s="260"/>
      <c r="FM49" s="260"/>
      <c r="FN49" s="260"/>
      <c r="FO49" s="260"/>
      <c r="FP49" s="260"/>
      <c r="FQ49" s="260"/>
      <c r="FR49" s="260"/>
      <c r="FS49" s="260"/>
      <c r="FT49" s="260"/>
      <c r="FU49" s="260"/>
      <c r="FV49" s="260"/>
      <c r="FW49" s="260"/>
      <c r="FX49" s="260"/>
      <c r="FY49" s="260"/>
      <c r="FZ49" s="260"/>
      <c r="GA49" s="260"/>
      <c r="GB49" s="260"/>
      <c r="GC49" s="260"/>
      <c r="GD49" s="260"/>
      <c r="GE49" s="260"/>
      <c r="GF49" s="260"/>
      <c r="GG49" s="260"/>
      <c r="GH49" s="260"/>
      <c r="GI49" s="260"/>
      <c r="GJ49" s="260"/>
      <c r="GK49" s="260"/>
      <c r="GL49" s="260"/>
      <c r="GM49" s="260"/>
      <c r="GN49" s="260"/>
      <c r="GO49" s="260"/>
      <c r="GP49" s="260"/>
      <c r="GQ49" s="260"/>
      <c r="GR49" s="260"/>
      <c r="GS49" s="260"/>
      <c r="GT49" s="260"/>
      <c r="GU49" s="260"/>
      <c r="GV49" s="260"/>
      <c r="GW49" s="260"/>
      <c r="GX49" s="260"/>
      <c r="GY49" s="260"/>
      <c r="GZ49" s="260"/>
      <c r="HA49" s="260"/>
      <c r="HB49" s="260"/>
      <c r="HC49" s="260"/>
      <c r="HD49" s="260"/>
      <c r="HE49" s="260"/>
      <c r="HF49" s="260"/>
      <c r="HG49" s="260"/>
      <c r="HH49" s="260"/>
      <c r="HI49" s="260"/>
      <c r="HJ49" s="260"/>
      <c r="HK49" s="260"/>
      <c r="HL49" s="260"/>
      <c r="HM49" s="260"/>
      <c r="HN49" s="260"/>
      <c r="HO49" s="260"/>
      <c r="HP49" s="260"/>
      <c r="HQ49" s="260"/>
      <c r="HR49" s="260"/>
      <c r="HS49" s="260"/>
      <c r="HT49" s="260"/>
      <c r="HU49" s="260"/>
      <c r="HV49" s="260"/>
      <c r="HW49" s="260"/>
      <c r="HX49" s="260"/>
      <c r="HY49" s="260"/>
      <c r="HZ49" s="260"/>
      <c r="IA49" s="260"/>
      <c r="IB49" s="260"/>
      <c r="IC49" s="260"/>
      <c r="ID49" s="260"/>
      <c r="IE49" s="260"/>
      <c r="IF49" s="260"/>
      <c r="IG49" s="260"/>
      <c r="IH49" s="260"/>
      <c r="II49" s="260"/>
      <c r="IJ49" s="260"/>
      <c r="IK49" s="260"/>
      <c r="IL49" s="260"/>
      <c r="IM49" s="260"/>
      <c r="IN49" s="260"/>
      <c r="IO49" s="260"/>
      <c r="IP49" s="260"/>
      <c r="IQ49" s="260"/>
      <c r="IR49" s="260"/>
      <c r="IS49" s="260"/>
      <c r="IT49" s="260"/>
      <c r="IU49" s="260"/>
      <c r="IV49" s="260"/>
      <c r="IW49" s="260"/>
      <c r="IX49" s="260"/>
      <c r="IY49" s="260"/>
      <c r="IZ49" s="260"/>
      <c r="JA49" s="260"/>
      <c r="JB49" s="260"/>
      <c r="JC49" s="260"/>
      <c r="JD49" s="260"/>
      <c r="JE49" s="260"/>
      <c r="JF49" s="260"/>
      <c r="JG49" s="260"/>
      <c r="JH49" s="260"/>
      <c r="JI49" s="260"/>
      <c r="JJ49" s="260"/>
      <c r="JK49" s="260"/>
      <c r="JL49" s="260"/>
      <c r="JM49" s="260"/>
      <c r="JN49" s="260"/>
      <c r="JO49" s="260"/>
      <c r="JP49" s="260"/>
      <c r="JQ49" s="260"/>
      <c r="JR49" s="260"/>
      <c r="JS49" s="260"/>
      <c r="JT49" s="260"/>
      <c r="JU49" s="260"/>
      <c r="JV49" s="260"/>
      <c r="JW49" s="260"/>
      <c r="JX49" s="260"/>
      <c r="JY49" s="260"/>
      <c r="JZ49" s="260"/>
      <c r="KA49" s="260"/>
      <c r="KB49" s="260"/>
      <c r="KC49" s="260"/>
      <c r="KD49" s="260"/>
      <c r="KE49" s="260"/>
      <c r="KF49" s="260"/>
      <c r="KG49" s="260"/>
      <c r="KH49" s="260"/>
      <c r="KI49" s="260"/>
      <c r="KJ49" s="260"/>
      <c r="KK49" s="260"/>
      <c r="KL49" s="260"/>
      <c r="KM49" s="260"/>
      <c r="KN49" s="260"/>
      <c r="KO49" s="260"/>
      <c r="KP49" s="260"/>
      <c r="KQ49" s="260"/>
      <c r="KR49" s="260"/>
      <c r="KS49" s="260"/>
      <c r="KT49" s="260"/>
      <c r="KU49" s="260"/>
      <c r="KV49" s="260"/>
      <c r="KW49" s="260"/>
      <c r="KX49" s="260"/>
      <c r="KY49" s="260"/>
      <c r="KZ49" s="260"/>
      <c r="LA49" s="260"/>
      <c r="LB49" s="260"/>
      <c r="LC49" s="260"/>
      <c r="LD49" s="260"/>
      <c r="LE49" s="260"/>
      <c r="LF49" s="260"/>
      <c r="LG49" s="260"/>
      <c r="LH49" s="260"/>
      <c r="LI49" s="260"/>
      <c r="LJ49" s="260"/>
      <c r="LK49" s="260"/>
      <c r="LL49" s="260"/>
      <c r="LM49" s="260"/>
      <c r="LN49" s="260"/>
      <c r="LO49" s="260"/>
      <c r="LP49" s="260"/>
      <c r="LQ49" s="260"/>
      <c r="LR49" s="260"/>
      <c r="LS49" s="260"/>
      <c r="LT49" s="260"/>
      <c r="LU49" s="260"/>
      <c r="LV49" s="260"/>
      <c r="LW49" s="260"/>
      <c r="LX49" s="260"/>
      <c r="LY49" s="260"/>
      <c r="LZ49" s="260"/>
      <c r="MA49" s="260"/>
      <c r="MB49" s="260"/>
      <c r="MC49" s="260"/>
      <c r="MD49" s="260"/>
      <c r="ME49" s="260"/>
      <c r="MF49" s="260"/>
      <c r="MG49" s="260"/>
      <c r="MH49" s="260"/>
      <c r="MI49" s="260"/>
      <c r="MJ49" s="260"/>
      <c r="MK49" s="260"/>
      <c r="ML49" s="260"/>
      <c r="MM49" s="260"/>
      <c r="MN49" s="260"/>
      <c r="MO49" s="260"/>
      <c r="MP49" s="260"/>
      <c r="MQ49" s="260"/>
      <c r="MR49" s="260"/>
      <c r="MS49" s="260"/>
      <c r="MT49" s="260"/>
      <c r="MU49" s="260"/>
      <c r="MV49" s="260"/>
      <c r="MW49" s="260"/>
      <c r="MX49" s="260"/>
      <c r="MY49" s="260"/>
      <c r="MZ49" s="260"/>
      <c r="NA49" s="260"/>
      <c r="NB49" s="260"/>
      <c r="NC49" s="260"/>
      <c r="ND49" s="260"/>
      <c r="NE49" s="260"/>
      <c r="NF49" s="260"/>
      <c r="NG49" s="260"/>
      <c r="NH49" s="260"/>
      <c r="NI49" s="260"/>
      <c r="NJ49" s="260"/>
      <c r="NK49" s="260"/>
      <c r="NL49" s="260"/>
      <c r="NM49" s="260"/>
      <c r="NN49" s="260"/>
      <c r="NO49" s="260"/>
      <c r="NP49" s="260"/>
      <c r="NQ49" s="260"/>
      <c r="NR49" s="260"/>
      <c r="NS49" s="260"/>
      <c r="NT49" s="260"/>
      <c r="NU49" s="260"/>
      <c r="NV49" s="260"/>
      <c r="NW49" s="260"/>
      <c r="NX49" s="260"/>
      <c r="NY49" s="260"/>
      <c r="NZ49" s="260"/>
      <c r="OA49" s="260"/>
      <c r="OB49" s="260"/>
      <c r="OC49" s="260"/>
      <c r="OD49" s="260"/>
      <c r="OE49" s="260"/>
      <c r="OF49" s="260"/>
      <c r="OG49" s="260"/>
      <c r="OH49" s="260"/>
      <c r="OI49" s="260"/>
      <c r="OJ49" s="260"/>
      <c r="OK49" s="260"/>
      <c r="OL49" s="260"/>
      <c r="OM49" s="260"/>
      <c r="ON49" s="260"/>
      <c r="OO49" s="260"/>
      <c r="OP49" s="260"/>
      <c r="OQ49" s="260"/>
      <c r="OR49" s="260"/>
      <c r="OS49" s="260"/>
      <c r="OT49" s="260"/>
      <c r="OU49" s="260"/>
      <c r="OV49" s="260"/>
      <c r="OW49" s="260"/>
      <c r="OX49" s="260"/>
      <c r="OY49" s="260"/>
      <c r="OZ49" s="260"/>
      <c r="PA49" s="260"/>
      <c r="PB49" s="260"/>
      <c r="PC49" s="260"/>
      <c r="PD49" s="260"/>
      <c r="PE49" s="260"/>
      <c r="PF49" s="260"/>
      <c r="PG49" s="260"/>
      <c r="PH49" s="260"/>
      <c r="PI49" s="260"/>
      <c r="PJ49" s="260"/>
      <c r="PK49" s="260"/>
      <c r="PL49" s="260"/>
      <c r="PM49" s="260"/>
      <c r="PN49" s="260"/>
      <c r="PO49" s="260"/>
      <c r="PP49" s="260"/>
      <c r="PQ49" s="260"/>
      <c r="PR49" s="260"/>
      <c r="PS49" s="260"/>
      <c r="PT49" s="260"/>
      <c r="PU49" s="260"/>
      <c r="PV49" s="260"/>
      <c r="PW49" s="260"/>
      <c r="PX49" s="260"/>
      <c r="PY49" s="260"/>
      <c r="PZ49" s="260"/>
      <c r="QA49" s="260"/>
      <c r="QB49" s="260"/>
      <c r="QC49" s="260"/>
      <c r="QD49" s="260"/>
      <c r="QE49" s="260"/>
      <c r="QF49" s="260"/>
      <c r="QG49" s="260"/>
      <c r="QH49" s="260"/>
      <c r="QI49" s="260"/>
      <c r="QJ49" s="260"/>
      <c r="QK49" s="260"/>
      <c r="QL49" s="260"/>
      <c r="QM49" s="260"/>
      <c r="QN49" s="260"/>
      <c r="QO49" s="260"/>
      <c r="QP49" s="260"/>
      <c r="QQ49" s="260"/>
      <c r="QR49" s="260"/>
      <c r="QS49" s="260"/>
      <c r="QT49" s="260"/>
      <c r="QU49" s="260"/>
      <c r="QV49" s="260"/>
      <c r="QW49" s="260"/>
      <c r="QX49" s="260"/>
      <c r="QY49" s="260"/>
      <c r="QZ49" s="260"/>
      <c r="RA49" s="260"/>
      <c r="RB49" s="260"/>
      <c r="RC49" s="260"/>
      <c r="RD49" s="260"/>
      <c r="RE49" s="260"/>
      <c r="RF49" s="260"/>
      <c r="RG49" s="260"/>
      <c r="RH49" s="260"/>
      <c r="RI49" s="260"/>
      <c r="RJ49" s="260"/>
      <c r="RK49" s="260"/>
      <c r="RL49" s="260"/>
      <c r="RM49" s="260"/>
      <c r="RN49" s="260"/>
      <c r="RO49" s="260"/>
      <c r="RP49" s="260"/>
      <c r="RQ49" s="260"/>
      <c r="RR49" s="260"/>
      <c r="RS49" s="260"/>
      <c r="RT49" s="260"/>
      <c r="RU49" s="260"/>
      <c r="RV49" s="260"/>
    </row>
    <row r="50" spans="1:490" x14ac:dyDescent="0.3">
      <c r="A50" s="252"/>
      <c r="B50" s="259" t="s">
        <v>206</v>
      </c>
      <c r="C50" s="258" t="s">
        <v>452</v>
      </c>
      <c r="D50" s="252"/>
      <c r="E50" s="252"/>
      <c r="F50" s="252"/>
      <c r="G50" s="252"/>
      <c r="H50" s="252"/>
      <c r="I50" s="252"/>
      <c r="J50" s="252"/>
      <c r="K50" s="252"/>
      <c r="L50" s="252"/>
      <c r="M50" s="252"/>
      <c r="N50" s="252"/>
      <c r="O50" s="378"/>
      <c r="P50" s="378"/>
      <c r="Q50" s="378"/>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0"/>
      <c r="AS50" s="260"/>
      <c r="AT50" s="260"/>
      <c r="AU50" s="260"/>
      <c r="AV50" s="260"/>
      <c r="AW50" s="260"/>
      <c r="AX50" s="260"/>
      <c r="AY50" s="260"/>
      <c r="AZ50" s="260"/>
      <c r="BA50" s="260"/>
      <c r="BB50" s="260"/>
      <c r="BC50" s="260"/>
      <c r="BD50" s="260"/>
      <c r="BE50" s="260"/>
      <c r="BF50" s="260"/>
      <c r="BG50" s="260"/>
      <c r="BH50" s="260"/>
      <c r="BI50" s="260"/>
      <c r="BJ50" s="260"/>
      <c r="BK50" s="260"/>
      <c r="BL50" s="260"/>
      <c r="BM50" s="260"/>
      <c r="BN50" s="260"/>
      <c r="BO50" s="260"/>
      <c r="BP50" s="260"/>
      <c r="BQ50" s="260"/>
      <c r="BR50" s="260"/>
      <c r="BS50" s="260"/>
      <c r="BT50" s="260"/>
      <c r="BU50" s="260"/>
      <c r="BV50" s="260"/>
      <c r="BW50" s="260"/>
      <c r="BX50" s="260"/>
      <c r="BY50" s="260"/>
      <c r="BZ50" s="260"/>
      <c r="CA50" s="260"/>
      <c r="CB50" s="260"/>
      <c r="CC50" s="260"/>
      <c r="CD50" s="260"/>
      <c r="CE50" s="260"/>
      <c r="CF50" s="260"/>
      <c r="CG50" s="260"/>
      <c r="CH50" s="260"/>
      <c r="CI50" s="260"/>
      <c r="CJ50" s="260"/>
      <c r="CK50" s="260"/>
      <c r="CL50" s="260"/>
      <c r="CM50" s="260"/>
      <c r="CN50" s="260"/>
      <c r="CO50" s="260"/>
      <c r="CP50" s="260"/>
      <c r="CQ50" s="260"/>
      <c r="CR50" s="260"/>
      <c r="CS50" s="260"/>
      <c r="CT50" s="260"/>
      <c r="CU50" s="260"/>
      <c r="CV50" s="260"/>
      <c r="CW50" s="260"/>
      <c r="CX50" s="260"/>
      <c r="CY50" s="260"/>
      <c r="CZ50" s="260"/>
      <c r="DA50" s="260"/>
      <c r="DB50" s="260"/>
      <c r="DC50" s="260"/>
      <c r="DD50" s="260"/>
      <c r="DE50" s="260"/>
      <c r="DF50" s="260"/>
      <c r="DG50" s="260"/>
      <c r="DH50" s="260"/>
      <c r="DI50" s="260"/>
      <c r="DJ50" s="260"/>
      <c r="DK50" s="260"/>
      <c r="DL50" s="260"/>
      <c r="DM50" s="260"/>
      <c r="DN50" s="260"/>
      <c r="DO50" s="260"/>
      <c r="DP50" s="260"/>
      <c r="DQ50" s="260"/>
      <c r="DR50" s="260"/>
      <c r="DS50" s="260"/>
      <c r="DT50" s="260"/>
      <c r="DU50" s="260"/>
      <c r="DV50" s="260"/>
      <c r="DW50" s="260"/>
      <c r="DX50" s="260"/>
      <c r="DY50" s="260"/>
      <c r="DZ50" s="260"/>
      <c r="EA50" s="260"/>
      <c r="EB50" s="260"/>
      <c r="EC50" s="260"/>
      <c r="ED50" s="260"/>
      <c r="EE50" s="260"/>
      <c r="EF50" s="260"/>
      <c r="EG50" s="260"/>
      <c r="EH50" s="260"/>
      <c r="EI50" s="260"/>
      <c r="EJ50" s="260"/>
      <c r="EK50" s="260"/>
      <c r="EL50" s="260"/>
      <c r="EM50" s="260"/>
      <c r="EN50" s="260"/>
      <c r="EO50" s="260"/>
      <c r="EP50" s="260"/>
      <c r="EQ50" s="260"/>
      <c r="ER50" s="260"/>
      <c r="ES50" s="260"/>
      <c r="ET50" s="260"/>
      <c r="EU50" s="260"/>
      <c r="EV50" s="260"/>
      <c r="EW50" s="260"/>
      <c r="EX50" s="260"/>
      <c r="EY50" s="260"/>
      <c r="EZ50" s="260"/>
      <c r="FA50" s="260"/>
      <c r="FB50" s="260"/>
      <c r="FC50" s="260"/>
      <c r="FD50" s="260"/>
      <c r="FE50" s="260"/>
      <c r="FF50" s="260"/>
      <c r="FG50" s="260"/>
      <c r="FH50" s="260"/>
      <c r="FI50" s="260"/>
      <c r="FJ50" s="260"/>
      <c r="FK50" s="260"/>
      <c r="FL50" s="260"/>
      <c r="FM50" s="260"/>
      <c r="FN50" s="260"/>
      <c r="FO50" s="260"/>
      <c r="FP50" s="260"/>
      <c r="FQ50" s="260"/>
      <c r="FR50" s="260"/>
      <c r="FS50" s="260"/>
      <c r="FT50" s="260"/>
      <c r="FU50" s="260"/>
      <c r="FV50" s="260"/>
      <c r="FW50" s="260"/>
      <c r="FX50" s="260"/>
      <c r="FY50" s="260"/>
      <c r="FZ50" s="260"/>
      <c r="GA50" s="260"/>
      <c r="GB50" s="260"/>
      <c r="GC50" s="260"/>
      <c r="GD50" s="260"/>
      <c r="GE50" s="260"/>
      <c r="GF50" s="260"/>
      <c r="GG50" s="260"/>
      <c r="GH50" s="260"/>
      <c r="GI50" s="260"/>
      <c r="GJ50" s="260"/>
      <c r="GK50" s="260"/>
      <c r="GL50" s="260"/>
      <c r="GM50" s="260"/>
      <c r="GN50" s="260"/>
      <c r="GO50" s="260"/>
      <c r="GP50" s="260"/>
      <c r="GQ50" s="260"/>
      <c r="GR50" s="260"/>
      <c r="GS50" s="260"/>
      <c r="GT50" s="260"/>
      <c r="GU50" s="260"/>
      <c r="GV50" s="260"/>
      <c r="GW50" s="260"/>
      <c r="GX50" s="260"/>
      <c r="GY50" s="260"/>
      <c r="GZ50" s="260"/>
      <c r="HA50" s="260"/>
      <c r="HB50" s="260"/>
      <c r="HC50" s="260"/>
      <c r="HD50" s="260"/>
      <c r="HE50" s="260"/>
      <c r="HF50" s="260"/>
      <c r="HG50" s="260"/>
      <c r="HH50" s="260"/>
      <c r="HI50" s="260"/>
      <c r="HJ50" s="260"/>
      <c r="HK50" s="260"/>
      <c r="HL50" s="260"/>
      <c r="HM50" s="260"/>
      <c r="HN50" s="260"/>
      <c r="HO50" s="260"/>
      <c r="HP50" s="260"/>
      <c r="HQ50" s="260"/>
      <c r="HR50" s="260"/>
      <c r="HS50" s="260"/>
      <c r="HT50" s="260"/>
      <c r="HU50" s="260"/>
      <c r="HV50" s="260"/>
      <c r="HW50" s="260"/>
      <c r="HX50" s="260"/>
      <c r="HY50" s="260"/>
      <c r="HZ50" s="260"/>
      <c r="IA50" s="260"/>
      <c r="IB50" s="260"/>
      <c r="IC50" s="260"/>
      <c r="ID50" s="260"/>
      <c r="IE50" s="260"/>
      <c r="IF50" s="260"/>
      <c r="IG50" s="260"/>
      <c r="IH50" s="260"/>
      <c r="II50" s="260"/>
      <c r="IJ50" s="260"/>
      <c r="IK50" s="260"/>
      <c r="IL50" s="260"/>
      <c r="IM50" s="260"/>
      <c r="IN50" s="260"/>
      <c r="IO50" s="260"/>
      <c r="IP50" s="260"/>
      <c r="IQ50" s="260"/>
      <c r="IR50" s="260"/>
      <c r="IS50" s="260"/>
      <c r="IT50" s="260"/>
      <c r="IU50" s="260"/>
      <c r="IV50" s="260"/>
      <c r="IW50" s="260"/>
      <c r="IX50" s="260"/>
      <c r="IY50" s="260"/>
      <c r="IZ50" s="260"/>
      <c r="JA50" s="260"/>
      <c r="JB50" s="260"/>
      <c r="JC50" s="260"/>
      <c r="JD50" s="260"/>
      <c r="JE50" s="260"/>
      <c r="JF50" s="260"/>
      <c r="JG50" s="260"/>
      <c r="JH50" s="260"/>
      <c r="JI50" s="260"/>
      <c r="JJ50" s="260"/>
      <c r="JK50" s="260"/>
      <c r="JL50" s="260"/>
      <c r="JM50" s="260"/>
      <c r="JN50" s="260"/>
      <c r="JO50" s="260"/>
      <c r="JP50" s="260"/>
      <c r="JQ50" s="260"/>
      <c r="JR50" s="260"/>
      <c r="JS50" s="260"/>
      <c r="JT50" s="260"/>
      <c r="JU50" s="260"/>
      <c r="JV50" s="260"/>
      <c r="JW50" s="260"/>
      <c r="JX50" s="260"/>
      <c r="JY50" s="260"/>
      <c r="JZ50" s="260"/>
      <c r="KA50" s="260"/>
      <c r="KB50" s="260"/>
      <c r="KC50" s="260"/>
      <c r="KD50" s="260"/>
      <c r="KE50" s="260"/>
      <c r="KF50" s="260"/>
      <c r="KG50" s="260"/>
      <c r="KH50" s="260"/>
      <c r="KI50" s="260"/>
      <c r="KJ50" s="260"/>
      <c r="KK50" s="260"/>
      <c r="KL50" s="260"/>
      <c r="KM50" s="260"/>
      <c r="KN50" s="260"/>
      <c r="KO50" s="260"/>
      <c r="KP50" s="260"/>
      <c r="KQ50" s="260"/>
      <c r="KR50" s="260"/>
      <c r="KS50" s="260"/>
      <c r="KT50" s="260"/>
      <c r="KU50" s="260"/>
      <c r="KV50" s="260"/>
      <c r="KW50" s="260"/>
      <c r="KX50" s="260"/>
      <c r="KY50" s="260"/>
      <c r="KZ50" s="260"/>
      <c r="LA50" s="260"/>
      <c r="LB50" s="260"/>
      <c r="LC50" s="260"/>
      <c r="LD50" s="260"/>
      <c r="LE50" s="260"/>
      <c r="LF50" s="260"/>
      <c r="LG50" s="260"/>
      <c r="LH50" s="260"/>
      <c r="LI50" s="260"/>
      <c r="LJ50" s="260"/>
      <c r="LK50" s="260"/>
      <c r="LL50" s="260"/>
      <c r="LM50" s="260"/>
      <c r="LN50" s="260"/>
      <c r="LO50" s="260"/>
      <c r="LP50" s="260"/>
      <c r="LQ50" s="260"/>
      <c r="LR50" s="260"/>
      <c r="LS50" s="260"/>
      <c r="LT50" s="260"/>
      <c r="LU50" s="260"/>
      <c r="LV50" s="260"/>
      <c r="LW50" s="260"/>
      <c r="LX50" s="260"/>
      <c r="LY50" s="260"/>
      <c r="LZ50" s="260"/>
      <c r="MA50" s="260"/>
      <c r="MB50" s="260"/>
      <c r="MC50" s="260"/>
      <c r="MD50" s="260"/>
      <c r="ME50" s="260"/>
      <c r="MF50" s="260"/>
      <c r="MG50" s="260"/>
      <c r="MH50" s="260"/>
      <c r="MI50" s="260"/>
      <c r="MJ50" s="260"/>
      <c r="MK50" s="260"/>
      <c r="ML50" s="260"/>
      <c r="MM50" s="260"/>
      <c r="MN50" s="260"/>
      <c r="MO50" s="260"/>
      <c r="MP50" s="260"/>
      <c r="MQ50" s="260"/>
      <c r="MR50" s="260"/>
      <c r="MS50" s="260"/>
      <c r="MT50" s="260"/>
      <c r="MU50" s="260"/>
      <c r="MV50" s="260"/>
      <c r="MW50" s="260"/>
      <c r="MX50" s="260"/>
      <c r="MY50" s="260"/>
      <c r="MZ50" s="260"/>
      <c r="NA50" s="260"/>
      <c r="NB50" s="260"/>
      <c r="NC50" s="260"/>
      <c r="ND50" s="260"/>
      <c r="NE50" s="260"/>
      <c r="NF50" s="260"/>
      <c r="NG50" s="260"/>
      <c r="NH50" s="260"/>
      <c r="NI50" s="260"/>
      <c r="NJ50" s="260"/>
      <c r="NK50" s="260"/>
      <c r="NL50" s="260"/>
      <c r="NM50" s="260"/>
      <c r="NN50" s="260"/>
      <c r="NO50" s="260"/>
      <c r="NP50" s="260"/>
      <c r="NQ50" s="260"/>
      <c r="NR50" s="260"/>
      <c r="NS50" s="260"/>
      <c r="NT50" s="260"/>
      <c r="NU50" s="260"/>
      <c r="NV50" s="260"/>
      <c r="NW50" s="260"/>
      <c r="NX50" s="260"/>
      <c r="NY50" s="260"/>
      <c r="NZ50" s="260"/>
      <c r="OA50" s="260"/>
      <c r="OB50" s="260"/>
      <c r="OC50" s="260"/>
      <c r="OD50" s="260"/>
      <c r="OE50" s="260"/>
      <c r="OF50" s="260"/>
      <c r="OG50" s="260"/>
      <c r="OH50" s="260"/>
      <c r="OI50" s="260"/>
      <c r="OJ50" s="260"/>
      <c r="OK50" s="260"/>
      <c r="OL50" s="260"/>
      <c r="OM50" s="260"/>
      <c r="ON50" s="260"/>
      <c r="OO50" s="260"/>
      <c r="OP50" s="260"/>
      <c r="OQ50" s="260"/>
      <c r="OR50" s="260"/>
      <c r="OS50" s="260"/>
      <c r="OT50" s="260"/>
      <c r="OU50" s="260"/>
      <c r="OV50" s="260"/>
      <c r="OW50" s="260"/>
      <c r="OX50" s="260"/>
      <c r="OY50" s="260"/>
      <c r="OZ50" s="260"/>
      <c r="PA50" s="260"/>
      <c r="PB50" s="260"/>
      <c r="PC50" s="260"/>
      <c r="PD50" s="260"/>
      <c r="PE50" s="260"/>
      <c r="PF50" s="260"/>
      <c r="PG50" s="260"/>
      <c r="PH50" s="260"/>
      <c r="PI50" s="260"/>
      <c r="PJ50" s="260"/>
      <c r="PK50" s="260"/>
      <c r="PL50" s="260"/>
      <c r="PM50" s="260"/>
      <c r="PN50" s="260"/>
      <c r="PO50" s="260"/>
      <c r="PP50" s="260"/>
      <c r="PQ50" s="260"/>
      <c r="PR50" s="260"/>
      <c r="PS50" s="260"/>
      <c r="PT50" s="260"/>
      <c r="PU50" s="260"/>
      <c r="PV50" s="260"/>
      <c r="PW50" s="260"/>
      <c r="PX50" s="260"/>
      <c r="PY50" s="260"/>
      <c r="PZ50" s="260"/>
      <c r="QA50" s="260"/>
      <c r="QB50" s="260"/>
      <c r="QC50" s="260"/>
      <c r="QD50" s="260"/>
      <c r="QE50" s="260"/>
      <c r="QF50" s="260"/>
      <c r="QG50" s="260"/>
      <c r="QH50" s="260"/>
      <c r="QI50" s="260"/>
      <c r="QJ50" s="260"/>
      <c r="QK50" s="260"/>
      <c r="QL50" s="260"/>
      <c r="QM50" s="260"/>
      <c r="QN50" s="260"/>
      <c r="QO50" s="260"/>
      <c r="QP50" s="260"/>
      <c r="QQ50" s="260"/>
      <c r="QR50" s="260"/>
      <c r="QS50" s="260"/>
      <c r="QT50" s="260"/>
      <c r="QU50" s="260"/>
      <c r="QV50" s="260"/>
      <c r="QW50" s="260"/>
      <c r="QX50" s="260"/>
      <c r="QY50" s="260"/>
      <c r="QZ50" s="260"/>
      <c r="RA50" s="260"/>
      <c r="RB50" s="260"/>
      <c r="RC50" s="260"/>
      <c r="RD50" s="260"/>
      <c r="RE50" s="260"/>
      <c r="RF50" s="260"/>
      <c r="RG50" s="260"/>
      <c r="RH50" s="260"/>
      <c r="RI50" s="260"/>
      <c r="RJ50" s="260"/>
      <c r="RK50" s="260"/>
      <c r="RL50" s="260"/>
      <c r="RM50" s="260"/>
      <c r="RN50" s="260"/>
      <c r="RO50" s="260"/>
      <c r="RP50" s="260"/>
      <c r="RQ50" s="260"/>
      <c r="RR50" s="260"/>
      <c r="RS50" s="260"/>
      <c r="RT50" s="260"/>
      <c r="RU50" s="260"/>
      <c r="RV50" s="260"/>
    </row>
    <row r="51" spans="1:490" x14ac:dyDescent="0.3">
      <c r="A51" s="252"/>
      <c r="B51" s="259" t="s">
        <v>207</v>
      </c>
      <c r="C51" s="258" t="s">
        <v>453</v>
      </c>
      <c r="D51" s="252"/>
      <c r="E51" s="252"/>
      <c r="F51" s="252"/>
      <c r="G51" s="252"/>
      <c r="H51" s="252"/>
      <c r="I51" s="252"/>
      <c r="J51" s="252"/>
      <c r="K51" s="252"/>
      <c r="L51" s="252"/>
      <c r="M51" s="252"/>
      <c r="N51" s="252"/>
      <c r="O51" s="378"/>
      <c r="P51" s="378"/>
      <c r="Q51" s="378"/>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0"/>
      <c r="AS51" s="260"/>
      <c r="AT51" s="260"/>
      <c r="AU51" s="260"/>
      <c r="AV51" s="260"/>
      <c r="AW51" s="260"/>
      <c r="AX51" s="260"/>
      <c r="AY51" s="260"/>
      <c r="AZ51" s="260"/>
      <c r="BA51" s="260"/>
      <c r="BB51" s="260"/>
      <c r="BC51" s="260"/>
      <c r="BD51" s="260"/>
      <c r="BE51" s="260"/>
      <c r="BF51" s="260"/>
      <c r="BG51" s="260"/>
      <c r="BH51" s="260"/>
      <c r="BI51" s="260"/>
      <c r="BJ51" s="260"/>
      <c r="BK51" s="260"/>
      <c r="BL51" s="260"/>
      <c r="BM51" s="260"/>
      <c r="BN51" s="260"/>
      <c r="BO51" s="260"/>
      <c r="BP51" s="260"/>
      <c r="BQ51" s="260"/>
      <c r="BR51" s="260"/>
      <c r="BS51" s="260"/>
      <c r="BT51" s="260"/>
      <c r="BU51" s="260"/>
      <c r="BV51" s="260"/>
      <c r="BW51" s="260"/>
      <c r="BX51" s="260"/>
      <c r="BY51" s="260"/>
      <c r="BZ51" s="260"/>
      <c r="CA51" s="260"/>
      <c r="CB51" s="260"/>
      <c r="CC51" s="260"/>
      <c r="CD51" s="260"/>
      <c r="CE51" s="260"/>
      <c r="CF51" s="260"/>
      <c r="CG51" s="260"/>
      <c r="CH51" s="260"/>
      <c r="CI51" s="260"/>
      <c r="CJ51" s="260"/>
      <c r="CK51" s="260"/>
      <c r="CL51" s="260"/>
      <c r="CM51" s="260"/>
      <c r="CN51" s="260"/>
      <c r="CO51" s="260"/>
      <c r="CP51" s="260"/>
      <c r="CQ51" s="260"/>
      <c r="CR51" s="260"/>
      <c r="CS51" s="260"/>
      <c r="CT51" s="260"/>
      <c r="CU51" s="260"/>
      <c r="CV51" s="260"/>
      <c r="CW51" s="260"/>
      <c r="CX51" s="260"/>
      <c r="CY51" s="260"/>
      <c r="CZ51" s="260"/>
      <c r="DA51" s="260"/>
      <c r="DB51" s="260"/>
      <c r="DC51" s="260"/>
      <c r="DD51" s="260"/>
      <c r="DE51" s="260"/>
      <c r="DF51" s="260"/>
      <c r="DG51" s="260"/>
      <c r="DH51" s="260"/>
      <c r="DI51" s="260"/>
      <c r="DJ51" s="260"/>
      <c r="DK51" s="260"/>
      <c r="DL51" s="260"/>
      <c r="DM51" s="260"/>
      <c r="DN51" s="260"/>
      <c r="DO51" s="260"/>
      <c r="DP51" s="260"/>
      <c r="DQ51" s="260"/>
      <c r="DR51" s="260"/>
      <c r="DS51" s="260"/>
      <c r="DT51" s="260"/>
      <c r="DU51" s="260"/>
      <c r="DV51" s="260"/>
      <c r="DW51" s="260"/>
      <c r="DX51" s="260"/>
      <c r="DY51" s="260"/>
      <c r="DZ51" s="260"/>
      <c r="EA51" s="260"/>
      <c r="EB51" s="260"/>
      <c r="EC51" s="260"/>
      <c r="ED51" s="260"/>
      <c r="EE51" s="260"/>
      <c r="EF51" s="260"/>
      <c r="EG51" s="260"/>
      <c r="EH51" s="260"/>
      <c r="EI51" s="260"/>
      <c r="EJ51" s="260"/>
      <c r="EK51" s="260"/>
      <c r="EL51" s="260"/>
      <c r="EM51" s="260"/>
      <c r="EN51" s="260"/>
      <c r="EO51" s="260"/>
      <c r="EP51" s="260"/>
      <c r="EQ51" s="260"/>
      <c r="ER51" s="260"/>
      <c r="ES51" s="260"/>
      <c r="ET51" s="260"/>
      <c r="EU51" s="260"/>
      <c r="EV51" s="260"/>
      <c r="EW51" s="260"/>
      <c r="EX51" s="260"/>
      <c r="EY51" s="260"/>
      <c r="EZ51" s="260"/>
      <c r="FA51" s="260"/>
      <c r="FB51" s="260"/>
      <c r="FC51" s="260"/>
      <c r="FD51" s="260"/>
      <c r="FE51" s="260"/>
      <c r="FF51" s="260"/>
      <c r="FG51" s="260"/>
      <c r="FH51" s="260"/>
      <c r="FI51" s="260"/>
      <c r="FJ51" s="260"/>
      <c r="FK51" s="260"/>
      <c r="FL51" s="260"/>
      <c r="FM51" s="260"/>
      <c r="FN51" s="260"/>
      <c r="FO51" s="260"/>
      <c r="FP51" s="260"/>
      <c r="FQ51" s="260"/>
      <c r="FR51" s="260"/>
      <c r="FS51" s="260"/>
      <c r="FT51" s="260"/>
      <c r="FU51" s="260"/>
      <c r="FV51" s="260"/>
      <c r="FW51" s="260"/>
      <c r="FX51" s="260"/>
      <c r="FY51" s="260"/>
      <c r="FZ51" s="260"/>
      <c r="GA51" s="260"/>
      <c r="GB51" s="260"/>
      <c r="GC51" s="260"/>
      <c r="GD51" s="260"/>
      <c r="GE51" s="260"/>
      <c r="GF51" s="260"/>
      <c r="GG51" s="260"/>
      <c r="GH51" s="260"/>
      <c r="GI51" s="260"/>
      <c r="GJ51" s="260"/>
      <c r="GK51" s="260"/>
      <c r="GL51" s="260"/>
      <c r="GM51" s="260"/>
      <c r="GN51" s="260"/>
      <c r="GO51" s="260"/>
      <c r="GP51" s="260"/>
      <c r="GQ51" s="260"/>
      <c r="GR51" s="260"/>
      <c r="GS51" s="260"/>
      <c r="GT51" s="260"/>
      <c r="GU51" s="260"/>
      <c r="GV51" s="260"/>
      <c r="GW51" s="260"/>
      <c r="GX51" s="260"/>
      <c r="GY51" s="260"/>
      <c r="GZ51" s="260"/>
      <c r="HA51" s="260"/>
      <c r="HB51" s="260"/>
      <c r="HC51" s="260"/>
      <c r="HD51" s="260"/>
      <c r="HE51" s="260"/>
      <c r="HF51" s="260"/>
      <c r="HG51" s="260"/>
      <c r="HH51" s="260"/>
      <c r="HI51" s="260"/>
      <c r="HJ51" s="260"/>
      <c r="HK51" s="260"/>
      <c r="HL51" s="260"/>
      <c r="HM51" s="260"/>
      <c r="HN51" s="260"/>
      <c r="HO51" s="260"/>
      <c r="HP51" s="260"/>
      <c r="HQ51" s="260"/>
      <c r="HR51" s="260"/>
      <c r="HS51" s="260"/>
      <c r="HT51" s="260"/>
      <c r="HU51" s="260"/>
      <c r="HV51" s="260"/>
      <c r="HW51" s="260"/>
      <c r="HX51" s="260"/>
      <c r="HY51" s="260"/>
      <c r="HZ51" s="260"/>
      <c r="IA51" s="260"/>
      <c r="IB51" s="260"/>
      <c r="IC51" s="260"/>
      <c r="ID51" s="260"/>
      <c r="IE51" s="260"/>
      <c r="IF51" s="260"/>
      <c r="IG51" s="260"/>
      <c r="IH51" s="260"/>
      <c r="II51" s="260"/>
      <c r="IJ51" s="260"/>
      <c r="IK51" s="260"/>
      <c r="IL51" s="260"/>
      <c r="IM51" s="260"/>
      <c r="IN51" s="260"/>
      <c r="IO51" s="260"/>
      <c r="IP51" s="260"/>
      <c r="IQ51" s="260"/>
      <c r="IR51" s="260"/>
      <c r="IS51" s="260"/>
      <c r="IT51" s="260"/>
      <c r="IU51" s="260"/>
      <c r="IV51" s="260"/>
      <c r="IW51" s="260"/>
      <c r="IX51" s="260"/>
      <c r="IY51" s="260"/>
      <c r="IZ51" s="260"/>
      <c r="JA51" s="260"/>
      <c r="JB51" s="260"/>
      <c r="JC51" s="260"/>
      <c r="JD51" s="260"/>
      <c r="JE51" s="260"/>
      <c r="JF51" s="260"/>
      <c r="JG51" s="260"/>
      <c r="JH51" s="260"/>
      <c r="JI51" s="260"/>
      <c r="JJ51" s="260"/>
      <c r="JK51" s="260"/>
      <c r="JL51" s="260"/>
      <c r="JM51" s="260"/>
      <c r="JN51" s="260"/>
      <c r="JO51" s="260"/>
      <c r="JP51" s="260"/>
      <c r="JQ51" s="260"/>
      <c r="JR51" s="260"/>
      <c r="JS51" s="260"/>
      <c r="JT51" s="260"/>
      <c r="JU51" s="260"/>
      <c r="JV51" s="260"/>
      <c r="JW51" s="260"/>
      <c r="JX51" s="260"/>
      <c r="JY51" s="260"/>
      <c r="JZ51" s="260"/>
      <c r="KA51" s="260"/>
      <c r="KB51" s="260"/>
      <c r="KC51" s="260"/>
      <c r="KD51" s="260"/>
      <c r="KE51" s="260"/>
      <c r="KF51" s="260"/>
      <c r="KG51" s="260"/>
      <c r="KH51" s="260"/>
      <c r="KI51" s="260"/>
      <c r="KJ51" s="260"/>
      <c r="KK51" s="260"/>
      <c r="KL51" s="260"/>
      <c r="KM51" s="260"/>
      <c r="KN51" s="260"/>
      <c r="KO51" s="260"/>
      <c r="KP51" s="260"/>
      <c r="KQ51" s="260"/>
      <c r="KR51" s="260"/>
      <c r="KS51" s="260"/>
      <c r="KT51" s="260"/>
      <c r="KU51" s="260"/>
      <c r="KV51" s="260"/>
      <c r="KW51" s="260"/>
      <c r="KX51" s="260"/>
      <c r="KY51" s="260"/>
      <c r="KZ51" s="260"/>
      <c r="LA51" s="260"/>
      <c r="LB51" s="260"/>
      <c r="LC51" s="260"/>
      <c r="LD51" s="260"/>
      <c r="LE51" s="260"/>
      <c r="LF51" s="260"/>
      <c r="LG51" s="260"/>
      <c r="LH51" s="260"/>
      <c r="LI51" s="260"/>
      <c r="LJ51" s="260"/>
      <c r="LK51" s="260"/>
      <c r="LL51" s="260"/>
      <c r="LM51" s="260"/>
      <c r="LN51" s="260"/>
      <c r="LO51" s="260"/>
      <c r="LP51" s="260"/>
      <c r="LQ51" s="260"/>
      <c r="LR51" s="260"/>
      <c r="LS51" s="260"/>
      <c r="LT51" s="260"/>
      <c r="LU51" s="260"/>
      <c r="LV51" s="260"/>
      <c r="LW51" s="260"/>
      <c r="LX51" s="260"/>
      <c r="LY51" s="260"/>
      <c r="LZ51" s="260"/>
      <c r="MA51" s="260"/>
      <c r="MB51" s="260"/>
      <c r="MC51" s="260"/>
      <c r="MD51" s="260"/>
      <c r="ME51" s="260"/>
      <c r="MF51" s="260"/>
      <c r="MG51" s="260"/>
      <c r="MH51" s="260"/>
      <c r="MI51" s="260"/>
      <c r="MJ51" s="260"/>
      <c r="MK51" s="260"/>
      <c r="ML51" s="260"/>
      <c r="MM51" s="260"/>
      <c r="MN51" s="260"/>
      <c r="MO51" s="260"/>
      <c r="MP51" s="260"/>
      <c r="MQ51" s="260"/>
      <c r="MR51" s="260"/>
      <c r="MS51" s="260"/>
      <c r="MT51" s="260"/>
      <c r="MU51" s="260"/>
      <c r="MV51" s="260"/>
      <c r="MW51" s="260"/>
      <c r="MX51" s="260"/>
      <c r="MY51" s="260"/>
      <c r="MZ51" s="260"/>
      <c r="NA51" s="260"/>
      <c r="NB51" s="260"/>
      <c r="NC51" s="260"/>
      <c r="ND51" s="260"/>
      <c r="NE51" s="260"/>
      <c r="NF51" s="260"/>
      <c r="NG51" s="260"/>
      <c r="NH51" s="260"/>
      <c r="NI51" s="260"/>
      <c r="NJ51" s="260"/>
      <c r="NK51" s="260"/>
      <c r="NL51" s="260"/>
      <c r="NM51" s="260"/>
      <c r="NN51" s="260"/>
      <c r="NO51" s="260"/>
      <c r="NP51" s="260"/>
      <c r="NQ51" s="260"/>
      <c r="NR51" s="260"/>
      <c r="NS51" s="260"/>
      <c r="NT51" s="260"/>
      <c r="NU51" s="260"/>
      <c r="NV51" s="260"/>
      <c r="NW51" s="260"/>
      <c r="NX51" s="260"/>
      <c r="NY51" s="260"/>
      <c r="NZ51" s="260"/>
      <c r="OA51" s="260"/>
      <c r="OB51" s="260"/>
      <c r="OC51" s="260"/>
      <c r="OD51" s="260"/>
      <c r="OE51" s="260"/>
      <c r="OF51" s="260"/>
      <c r="OG51" s="260"/>
      <c r="OH51" s="260"/>
      <c r="OI51" s="260"/>
      <c r="OJ51" s="260"/>
      <c r="OK51" s="260"/>
      <c r="OL51" s="260"/>
      <c r="OM51" s="260"/>
      <c r="ON51" s="260"/>
      <c r="OO51" s="260"/>
      <c r="OP51" s="260"/>
      <c r="OQ51" s="260"/>
      <c r="OR51" s="260"/>
      <c r="OS51" s="260"/>
      <c r="OT51" s="260"/>
      <c r="OU51" s="260"/>
      <c r="OV51" s="260"/>
      <c r="OW51" s="260"/>
      <c r="OX51" s="260"/>
      <c r="OY51" s="260"/>
      <c r="OZ51" s="260"/>
      <c r="PA51" s="260"/>
      <c r="PB51" s="260"/>
      <c r="PC51" s="260"/>
      <c r="PD51" s="260"/>
      <c r="PE51" s="260"/>
      <c r="PF51" s="260"/>
      <c r="PG51" s="260"/>
      <c r="PH51" s="260"/>
      <c r="PI51" s="260"/>
      <c r="PJ51" s="260"/>
      <c r="PK51" s="260"/>
      <c r="PL51" s="260"/>
      <c r="PM51" s="260"/>
      <c r="PN51" s="260"/>
      <c r="PO51" s="260"/>
      <c r="PP51" s="260"/>
      <c r="PQ51" s="260"/>
      <c r="PR51" s="260"/>
      <c r="PS51" s="260"/>
      <c r="PT51" s="260"/>
      <c r="PU51" s="260"/>
      <c r="PV51" s="260"/>
      <c r="PW51" s="260"/>
      <c r="PX51" s="260"/>
      <c r="PY51" s="260"/>
      <c r="PZ51" s="260"/>
      <c r="QA51" s="260"/>
      <c r="QB51" s="260"/>
      <c r="QC51" s="260"/>
      <c r="QD51" s="260"/>
      <c r="QE51" s="260"/>
      <c r="QF51" s="260"/>
      <c r="QG51" s="260"/>
      <c r="QH51" s="260"/>
      <c r="QI51" s="260"/>
      <c r="QJ51" s="260"/>
      <c r="QK51" s="260"/>
      <c r="QL51" s="260"/>
      <c r="QM51" s="260"/>
      <c r="QN51" s="260"/>
      <c r="QO51" s="260"/>
      <c r="QP51" s="260"/>
      <c r="QQ51" s="260"/>
      <c r="QR51" s="260"/>
      <c r="QS51" s="260"/>
      <c r="QT51" s="260"/>
      <c r="QU51" s="260"/>
      <c r="QV51" s="260"/>
      <c r="QW51" s="260"/>
      <c r="QX51" s="260"/>
      <c r="QY51" s="260"/>
      <c r="QZ51" s="260"/>
      <c r="RA51" s="260"/>
      <c r="RB51" s="260"/>
      <c r="RC51" s="260"/>
      <c r="RD51" s="260"/>
      <c r="RE51" s="260"/>
      <c r="RF51" s="260"/>
      <c r="RG51" s="260"/>
      <c r="RH51" s="260"/>
      <c r="RI51" s="260"/>
      <c r="RJ51" s="260"/>
      <c r="RK51" s="260"/>
      <c r="RL51" s="260"/>
      <c r="RM51" s="260"/>
      <c r="RN51" s="260"/>
      <c r="RO51" s="260"/>
      <c r="RP51" s="260"/>
      <c r="RQ51" s="260"/>
      <c r="RR51" s="260"/>
      <c r="RS51" s="260"/>
      <c r="RT51" s="260"/>
      <c r="RU51" s="260"/>
      <c r="RV51" s="260"/>
    </row>
    <row r="52" spans="1:490" x14ac:dyDescent="0.3">
      <c r="A52" s="252"/>
      <c r="B52" s="259" t="s">
        <v>213</v>
      </c>
      <c r="C52" s="258" t="s">
        <v>454</v>
      </c>
      <c r="D52" s="252"/>
      <c r="E52" s="252"/>
      <c r="F52" s="252"/>
      <c r="G52" s="252"/>
      <c r="H52" s="252"/>
      <c r="I52" s="252"/>
      <c r="J52" s="252"/>
      <c r="K52" s="252"/>
      <c r="L52" s="252"/>
      <c r="M52" s="252"/>
      <c r="N52" s="252"/>
      <c r="O52" s="378"/>
      <c r="P52" s="378"/>
      <c r="Q52" s="378"/>
      <c r="R52" s="260"/>
      <c r="S52" s="260"/>
      <c r="T52" s="260"/>
      <c r="U52" s="260"/>
      <c r="V52" s="260"/>
      <c r="W52" s="260"/>
      <c r="X52" s="260"/>
      <c r="Y52" s="260"/>
      <c r="Z52" s="260"/>
      <c r="AA52" s="260"/>
      <c r="AB52" s="260"/>
      <c r="AC52" s="260"/>
      <c r="AD52" s="260"/>
      <c r="AE52" s="260"/>
      <c r="AF52" s="260"/>
      <c r="AG52" s="260"/>
      <c r="AH52" s="260"/>
      <c r="AI52" s="260"/>
      <c r="AJ52" s="260"/>
      <c r="AK52" s="260"/>
      <c r="AL52" s="260"/>
      <c r="AM52" s="260"/>
      <c r="AN52" s="260"/>
      <c r="AO52" s="260"/>
      <c r="AP52" s="260"/>
      <c r="AQ52" s="260"/>
      <c r="AR52" s="260"/>
      <c r="AS52" s="260"/>
      <c r="AT52" s="260"/>
      <c r="AU52" s="260"/>
      <c r="AV52" s="260"/>
      <c r="AW52" s="260"/>
      <c r="AX52" s="260"/>
      <c r="AY52" s="260"/>
      <c r="AZ52" s="260"/>
      <c r="BA52" s="260"/>
      <c r="BB52" s="260"/>
      <c r="BC52" s="260"/>
      <c r="BD52" s="260"/>
      <c r="BE52" s="260"/>
      <c r="BF52" s="260"/>
      <c r="BG52" s="260"/>
      <c r="BH52" s="260"/>
      <c r="BI52" s="260"/>
      <c r="BJ52" s="260"/>
      <c r="BK52" s="260"/>
      <c r="BL52" s="260"/>
      <c r="BM52" s="260"/>
      <c r="BN52" s="260"/>
      <c r="BO52" s="260"/>
      <c r="BP52" s="260"/>
      <c r="BQ52" s="260"/>
      <c r="BR52" s="260"/>
      <c r="BS52" s="260"/>
      <c r="BT52" s="260"/>
      <c r="BU52" s="260"/>
      <c r="BV52" s="260"/>
      <c r="BW52" s="260"/>
      <c r="BX52" s="260"/>
      <c r="BY52" s="260"/>
      <c r="BZ52" s="260"/>
      <c r="CA52" s="260"/>
      <c r="CB52" s="260"/>
      <c r="CC52" s="260"/>
      <c r="CD52" s="260"/>
      <c r="CE52" s="260"/>
      <c r="CF52" s="260"/>
      <c r="CG52" s="260"/>
      <c r="CH52" s="260"/>
      <c r="CI52" s="260"/>
      <c r="CJ52" s="260"/>
      <c r="CK52" s="260"/>
      <c r="CL52" s="260"/>
      <c r="CM52" s="260"/>
      <c r="CN52" s="260"/>
      <c r="CO52" s="260"/>
      <c r="CP52" s="260"/>
      <c r="CQ52" s="260"/>
      <c r="CR52" s="260"/>
      <c r="CS52" s="260"/>
      <c r="CT52" s="260"/>
      <c r="CU52" s="260"/>
      <c r="CV52" s="260"/>
      <c r="CW52" s="260"/>
      <c r="CX52" s="260"/>
      <c r="CY52" s="260"/>
      <c r="CZ52" s="260"/>
      <c r="DA52" s="260"/>
      <c r="DB52" s="260"/>
      <c r="DC52" s="260"/>
      <c r="DD52" s="260"/>
      <c r="DE52" s="260"/>
      <c r="DF52" s="260"/>
      <c r="DG52" s="260"/>
      <c r="DH52" s="260"/>
      <c r="DI52" s="260"/>
      <c r="DJ52" s="260"/>
      <c r="DK52" s="260"/>
      <c r="DL52" s="260"/>
      <c r="DM52" s="260"/>
      <c r="DN52" s="260"/>
      <c r="DO52" s="260"/>
      <c r="DP52" s="260"/>
      <c r="DQ52" s="260"/>
      <c r="DR52" s="260"/>
      <c r="DS52" s="260"/>
      <c r="DT52" s="260"/>
      <c r="DU52" s="260"/>
      <c r="DV52" s="260"/>
      <c r="DW52" s="260"/>
      <c r="DX52" s="260"/>
      <c r="DY52" s="260"/>
      <c r="DZ52" s="260"/>
      <c r="EA52" s="260"/>
      <c r="EB52" s="260"/>
      <c r="EC52" s="260"/>
      <c r="ED52" s="260"/>
      <c r="EE52" s="260"/>
      <c r="EF52" s="260"/>
      <c r="EG52" s="260"/>
      <c r="EH52" s="260"/>
      <c r="EI52" s="260"/>
      <c r="EJ52" s="260"/>
      <c r="EK52" s="260"/>
      <c r="EL52" s="260"/>
      <c r="EM52" s="260"/>
      <c r="EN52" s="260"/>
      <c r="EO52" s="260"/>
      <c r="EP52" s="260"/>
      <c r="EQ52" s="260"/>
      <c r="ER52" s="260"/>
      <c r="ES52" s="260"/>
      <c r="ET52" s="260"/>
      <c r="EU52" s="260"/>
      <c r="EV52" s="260"/>
      <c r="EW52" s="260"/>
      <c r="EX52" s="260"/>
      <c r="EY52" s="260"/>
      <c r="EZ52" s="260"/>
      <c r="FA52" s="260"/>
      <c r="FB52" s="260"/>
      <c r="FC52" s="260"/>
      <c r="FD52" s="260"/>
      <c r="FE52" s="260"/>
      <c r="FF52" s="260"/>
      <c r="FG52" s="260"/>
      <c r="FH52" s="260"/>
      <c r="FI52" s="260"/>
      <c r="FJ52" s="260"/>
      <c r="FK52" s="260"/>
      <c r="FL52" s="260"/>
      <c r="FM52" s="260"/>
      <c r="FN52" s="260"/>
      <c r="FO52" s="260"/>
      <c r="FP52" s="260"/>
      <c r="FQ52" s="260"/>
      <c r="FR52" s="260"/>
      <c r="FS52" s="260"/>
      <c r="FT52" s="260"/>
      <c r="FU52" s="260"/>
      <c r="FV52" s="260"/>
      <c r="FW52" s="260"/>
      <c r="FX52" s="260"/>
      <c r="FY52" s="260"/>
      <c r="FZ52" s="260"/>
      <c r="GA52" s="260"/>
      <c r="GB52" s="260"/>
      <c r="GC52" s="260"/>
      <c r="GD52" s="260"/>
      <c r="GE52" s="260"/>
      <c r="GF52" s="260"/>
      <c r="GG52" s="260"/>
      <c r="GH52" s="260"/>
      <c r="GI52" s="260"/>
      <c r="GJ52" s="260"/>
      <c r="GK52" s="260"/>
      <c r="GL52" s="260"/>
      <c r="GM52" s="260"/>
      <c r="GN52" s="260"/>
      <c r="GO52" s="260"/>
      <c r="GP52" s="260"/>
      <c r="GQ52" s="260"/>
      <c r="GR52" s="260"/>
      <c r="GS52" s="260"/>
      <c r="GT52" s="260"/>
      <c r="GU52" s="260"/>
      <c r="GV52" s="260"/>
      <c r="GW52" s="260"/>
      <c r="GX52" s="260"/>
      <c r="GY52" s="260"/>
      <c r="GZ52" s="260"/>
      <c r="HA52" s="260"/>
      <c r="HB52" s="260"/>
      <c r="HC52" s="260"/>
      <c r="HD52" s="260"/>
      <c r="HE52" s="260"/>
      <c r="HF52" s="260"/>
      <c r="HG52" s="260"/>
      <c r="HH52" s="260"/>
      <c r="HI52" s="260"/>
      <c r="HJ52" s="260"/>
      <c r="HK52" s="260"/>
      <c r="HL52" s="260"/>
      <c r="HM52" s="260"/>
      <c r="HN52" s="260"/>
      <c r="HO52" s="260"/>
      <c r="HP52" s="260"/>
      <c r="HQ52" s="260"/>
      <c r="HR52" s="260"/>
      <c r="HS52" s="260"/>
      <c r="HT52" s="260"/>
      <c r="HU52" s="260"/>
      <c r="HV52" s="260"/>
      <c r="HW52" s="260"/>
      <c r="HX52" s="260"/>
      <c r="HY52" s="260"/>
      <c r="HZ52" s="260"/>
      <c r="IA52" s="260"/>
      <c r="IB52" s="260"/>
      <c r="IC52" s="260"/>
      <c r="ID52" s="260"/>
      <c r="IE52" s="260"/>
      <c r="IF52" s="260"/>
      <c r="IG52" s="260"/>
      <c r="IH52" s="260"/>
      <c r="II52" s="260"/>
      <c r="IJ52" s="260"/>
      <c r="IK52" s="260"/>
      <c r="IL52" s="260"/>
      <c r="IM52" s="260"/>
      <c r="IN52" s="260"/>
      <c r="IO52" s="260"/>
      <c r="IP52" s="260"/>
      <c r="IQ52" s="260"/>
      <c r="IR52" s="260"/>
      <c r="IS52" s="260"/>
      <c r="IT52" s="260"/>
      <c r="IU52" s="260"/>
      <c r="IV52" s="260"/>
      <c r="IW52" s="260"/>
      <c r="IX52" s="260"/>
      <c r="IY52" s="260"/>
      <c r="IZ52" s="260"/>
      <c r="JA52" s="260"/>
      <c r="JB52" s="260"/>
      <c r="JC52" s="260"/>
      <c r="JD52" s="260"/>
      <c r="JE52" s="260"/>
      <c r="JF52" s="260"/>
      <c r="JG52" s="260"/>
      <c r="JH52" s="260"/>
      <c r="JI52" s="260"/>
      <c r="JJ52" s="260"/>
      <c r="JK52" s="260"/>
      <c r="JL52" s="260"/>
      <c r="JM52" s="260"/>
      <c r="JN52" s="260"/>
      <c r="JO52" s="260"/>
      <c r="JP52" s="260"/>
      <c r="JQ52" s="260"/>
      <c r="JR52" s="260"/>
      <c r="JS52" s="260"/>
      <c r="JT52" s="260"/>
      <c r="JU52" s="260"/>
      <c r="JV52" s="260"/>
      <c r="JW52" s="260"/>
      <c r="JX52" s="260"/>
      <c r="JY52" s="260"/>
      <c r="JZ52" s="260"/>
      <c r="KA52" s="260"/>
      <c r="KB52" s="260"/>
      <c r="KC52" s="260"/>
      <c r="KD52" s="260"/>
      <c r="KE52" s="260"/>
      <c r="KF52" s="260"/>
      <c r="KG52" s="260"/>
      <c r="KH52" s="260"/>
      <c r="KI52" s="260"/>
      <c r="KJ52" s="260"/>
      <c r="KK52" s="260"/>
      <c r="KL52" s="260"/>
      <c r="KM52" s="260"/>
      <c r="KN52" s="260"/>
      <c r="KO52" s="260"/>
      <c r="KP52" s="260"/>
      <c r="KQ52" s="260"/>
      <c r="KR52" s="260"/>
      <c r="KS52" s="260"/>
      <c r="KT52" s="260"/>
      <c r="KU52" s="260"/>
      <c r="KV52" s="260"/>
      <c r="KW52" s="260"/>
      <c r="KX52" s="260"/>
      <c r="KY52" s="260"/>
      <c r="KZ52" s="260"/>
      <c r="LA52" s="260"/>
      <c r="LB52" s="260"/>
      <c r="LC52" s="260"/>
      <c r="LD52" s="260"/>
      <c r="LE52" s="260"/>
      <c r="LF52" s="260"/>
      <c r="LG52" s="260"/>
      <c r="LH52" s="260"/>
      <c r="LI52" s="260"/>
      <c r="LJ52" s="260"/>
      <c r="LK52" s="260"/>
      <c r="LL52" s="260"/>
      <c r="LM52" s="260"/>
      <c r="LN52" s="260"/>
      <c r="LO52" s="260"/>
      <c r="LP52" s="260"/>
      <c r="LQ52" s="260"/>
      <c r="LR52" s="260"/>
      <c r="LS52" s="260"/>
      <c r="LT52" s="260"/>
      <c r="LU52" s="260"/>
      <c r="LV52" s="260"/>
      <c r="LW52" s="260"/>
      <c r="LX52" s="260"/>
      <c r="LY52" s="260"/>
      <c r="LZ52" s="260"/>
      <c r="MA52" s="260"/>
      <c r="MB52" s="260"/>
      <c r="MC52" s="260"/>
      <c r="MD52" s="260"/>
      <c r="ME52" s="260"/>
      <c r="MF52" s="260"/>
      <c r="MG52" s="260"/>
      <c r="MH52" s="260"/>
      <c r="MI52" s="260"/>
      <c r="MJ52" s="260"/>
      <c r="MK52" s="260"/>
      <c r="ML52" s="260"/>
      <c r="MM52" s="260"/>
      <c r="MN52" s="260"/>
      <c r="MO52" s="260"/>
      <c r="MP52" s="260"/>
      <c r="MQ52" s="260"/>
      <c r="MR52" s="260"/>
      <c r="MS52" s="260"/>
      <c r="MT52" s="260"/>
      <c r="MU52" s="260"/>
      <c r="MV52" s="260"/>
      <c r="MW52" s="260"/>
      <c r="MX52" s="260"/>
      <c r="MY52" s="260"/>
      <c r="MZ52" s="260"/>
      <c r="NA52" s="260"/>
      <c r="NB52" s="260"/>
      <c r="NC52" s="260"/>
      <c r="ND52" s="260"/>
      <c r="NE52" s="260"/>
      <c r="NF52" s="260"/>
      <c r="NG52" s="260"/>
      <c r="NH52" s="260"/>
      <c r="NI52" s="260"/>
      <c r="NJ52" s="260"/>
      <c r="NK52" s="260"/>
      <c r="NL52" s="260"/>
      <c r="NM52" s="260"/>
      <c r="NN52" s="260"/>
      <c r="NO52" s="260"/>
      <c r="NP52" s="260"/>
      <c r="NQ52" s="260"/>
      <c r="NR52" s="260"/>
      <c r="NS52" s="260"/>
      <c r="NT52" s="260"/>
      <c r="NU52" s="260"/>
      <c r="NV52" s="260"/>
      <c r="NW52" s="260"/>
      <c r="NX52" s="260"/>
      <c r="NY52" s="260"/>
      <c r="NZ52" s="260"/>
      <c r="OA52" s="260"/>
      <c r="OB52" s="260"/>
      <c r="OC52" s="260"/>
      <c r="OD52" s="260"/>
      <c r="OE52" s="260"/>
      <c r="OF52" s="260"/>
      <c r="OG52" s="260"/>
      <c r="OH52" s="260"/>
      <c r="OI52" s="260"/>
      <c r="OJ52" s="260"/>
      <c r="OK52" s="260"/>
      <c r="OL52" s="260"/>
      <c r="OM52" s="260"/>
      <c r="ON52" s="260"/>
      <c r="OO52" s="260"/>
      <c r="OP52" s="260"/>
      <c r="OQ52" s="260"/>
      <c r="OR52" s="260"/>
      <c r="OS52" s="260"/>
      <c r="OT52" s="260"/>
      <c r="OU52" s="260"/>
      <c r="OV52" s="260"/>
      <c r="OW52" s="260"/>
      <c r="OX52" s="260"/>
      <c r="OY52" s="260"/>
      <c r="OZ52" s="260"/>
      <c r="PA52" s="260"/>
      <c r="PB52" s="260"/>
      <c r="PC52" s="260"/>
      <c r="PD52" s="260"/>
      <c r="PE52" s="260"/>
      <c r="PF52" s="260"/>
      <c r="PG52" s="260"/>
      <c r="PH52" s="260"/>
      <c r="PI52" s="260"/>
      <c r="PJ52" s="260"/>
      <c r="PK52" s="260"/>
      <c r="PL52" s="260"/>
      <c r="PM52" s="260"/>
      <c r="PN52" s="260"/>
      <c r="PO52" s="260"/>
      <c r="PP52" s="260"/>
      <c r="PQ52" s="260"/>
      <c r="PR52" s="260"/>
      <c r="PS52" s="260"/>
      <c r="PT52" s="260"/>
      <c r="PU52" s="260"/>
      <c r="PV52" s="260"/>
      <c r="PW52" s="260"/>
      <c r="PX52" s="260"/>
      <c r="PY52" s="260"/>
      <c r="PZ52" s="260"/>
      <c r="QA52" s="260"/>
      <c r="QB52" s="260"/>
      <c r="QC52" s="260"/>
      <c r="QD52" s="260"/>
      <c r="QE52" s="260"/>
      <c r="QF52" s="260"/>
      <c r="QG52" s="260"/>
      <c r="QH52" s="260"/>
      <c r="QI52" s="260"/>
      <c r="QJ52" s="260"/>
      <c r="QK52" s="260"/>
      <c r="QL52" s="260"/>
      <c r="QM52" s="260"/>
      <c r="QN52" s="260"/>
      <c r="QO52" s="260"/>
      <c r="QP52" s="260"/>
      <c r="QQ52" s="260"/>
      <c r="QR52" s="260"/>
      <c r="QS52" s="260"/>
      <c r="QT52" s="260"/>
      <c r="QU52" s="260"/>
      <c r="QV52" s="260"/>
      <c r="QW52" s="260"/>
      <c r="QX52" s="260"/>
      <c r="QY52" s="260"/>
      <c r="QZ52" s="260"/>
      <c r="RA52" s="260"/>
      <c r="RB52" s="260"/>
      <c r="RC52" s="260"/>
      <c r="RD52" s="260"/>
      <c r="RE52" s="260"/>
      <c r="RF52" s="260"/>
      <c r="RG52" s="260"/>
      <c r="RH52" s="260"/>
      <c r="RI52" s="260"/>
      <c r="RJ52" s="260"/>
      <c r="RK52" s="260"/>
      <c r="RL52" s="260"/>
      <c r="RM52" s="260"/>
      <c r="RN52" s="260"/>
      <c r="RO52" s="260"/>
      <c r="RP52" s="260"/>
      <c r="RQ52" s="260"/>
      <c r="RR52" s="260"/>
      <c r="RS52" s="260"/>
      <c r="RT52" s="260"/>
      <c r="RU52" s="260"/>
      <c r="RV52" s="260"/>
    </row>
    <row r="53" spans="1:490" x14ac:dyDescent="0.3">
      <c r="A53" s="252"/>
      <c r="B53" s="259" t="s">
        <v>214</v>
      </c>
      <c r="C53" s="258" t="s">
        <v>455</v>
      </c>
      <c r="D53" s="252"/>
      <c r="E53" s="252"/>
      <c r="F53" s="252"/>
      <c r="G53" s="252"/>
      <c r="H53" s="252"/>
      <c r="I53" s="252"/>
      <c r="J53" s="252"/>
      <c r="K53" s="252"/>
      <c r="L53" s="252"/>
      <c r="M53" s="252"/>
      <c r="N53" s="252"/>
      <c r="O53" s="378"/>
      <c r="P53" s="378"/>
      <c r="Q53" s="378"/>
      <c r="R53" s="260"/>
      <c r="S53" s="260"/>
      <c r="T53" s="260"/>
      <c r="U53" s="260"/>
      <c r="V53" s="260"/>
      <c r="W53" s="260"/>
      <c r="X53" s="260"/>
      <c r="Y53" s="260"/>
      <c r="Z53" s="260"/>
      <c r="AA53" s="260"/>
      <c r="AB53" s="260"/>
      <c r="AC53" s="260"/>
      <c r="AD53" s="260"/>
      <c r="AE53" s="260"/>
      <c r="AF53" s="260"/>
      <c r="AG53" s="260"/>
      <c r="AH53" s="260"/>
      <c r="AI53" s="260"/>
      <c r="AJ53" s="260"/>
      <c r="AK53" s="260"/>
      <c r="AL53" s="260"/>
      <c r="AM53" s="260"/>
      <c r="AN53" s="260"/>
      <c r="AO53" s="260"/>
      <c r="AP53" s="260"/>
      <c r="AQ53" s="260"/>
      <c r="AR53" s="260"/>
      <c r="AS53" s="260"/>
      <c r="AT53" s="260"/>
      <c r="AU53" s="260"/>
      <c r="AV53" s="260"/>
      <c r="AW53" s="260"/>
      <c r="AX53" s="260"/>
      <c r="AY53" s="260"/>
      <c r="AZ53" s="260"/>
      <c r="BA53" s="260"/>
      <c r="BB53" s="260"/>
      <c r="BC53" s="260"/>
      <c r="BD53" s="260"/>
      <c r="BE53" s="260"/>
      <c r="BF53" s="260"/>
      <c r="BG53" s="260"/>
      <c r="BH53" s="260"/>
      <c r="BI53" s="260"/>
      <c r="BJ53" s="260"/>
      <c r="BK53" s="260"/>
      <c r="BL53" s="260"/>
      <c r="BM53" s="260"/>
      <c r="BN53" s="260"/>
      <c r="BO53" s="260"/>
      <c r="BP53" s="260"/>
      <c r="BQ53" s="260"/>
      <c r="BR53" s="260"/>
      <c r="BS53" s="260"/>
      <c r="BT53" s="260"/>
      <c r="BU53" s="260"/>
      <c r="BV53" s="260"/>
      <c r="BW53" s="260"/>
      <c r="BX53" s="260"/>
      <c r="BY53" s="260"/>
      <c r="BZ53" s="260"/>
      <c r="CA53" s="260"/>
      <c r="CB53" s="260"/>
      <c r="CC53" s="260"/>
      <c r="CD53" s="260"/>
      <c r="CE53" s="260"/>
      <c r="CF53" s="260"/>
      <c r="CG53" s="260"/>
      <c r="CH53" s="260"/>
      <c r="CI53" s="260"/>
      <c r="CJ53" s="260"/>
      <c r="CK53" s="260"/>
      <c r="CL53" s="260"/>
      <c r="CM53" s="260"/>
      <c r="CN53" s="260"/>
      <c r="CO53" s="260"/>
      <c r="CP53" s="260"/>
      <c r="CQ53" s="260"/>
      <c r="CR53" s="260"/>
      <c r="CS53" s="260"/>
      <c r="CT53" s="260"/>
      <c r="CU53" s="260"/>
      <c r="CV53" s="260"/>
      <c r="CW53" s="260"/>
      <c r="CX53" s="260"/>
      <c r="CY53" s="260"/>
      <c r="CZ53" s="260"/>
      <c r="DA53" s="260"/>
      <c r="DB53" s="260"/>
      <c r="DC53" s="260"/>
      <c r="DD53" s="260"/>
      <c r="DE53" s="260"/>
      <c r="DF53" s="260"/>
      <c r="DG53" s="260"/>
      <c r="DH53" s="260"/>
      <c r="DI53" s="260"/>
      <c r="DJ53" s="260"/>
      <c r="DK53" s="260"/>
      <c r="DL53" s="260"/>
      <c r="DM53" s="260"/>
      <c r="DN53" s="260"/>
      <c r="DO53" s="260"/>
      <c r="DP53" s="260"/>
      <c r="DQ53" s="260"/>
      <c r="DR53" s="260"/>
      <c r="DS53" s="260"/>
      <c r="DT53" s="260"/>
      <c r="DU53" s="260"/>
      <c r="DV53" s="260"/>
      <c r="DW53" s="260"/>
      <c r="DX53" s="260"/>
      <c r="DY53" s="260"/>
      <c r="DZ53" s="260"/>
      <c r="EA53" s="260"/>
      <c r="EB53" s="260"/>
      <c r="EC53" s="260"/>
      <c r="ED53" s="260"/>
      <c r="EE53" s="260"/>
      <c r="EF53" s="260"/>
      <c r="EG53" s="260"/>
      <c r="EH53" s="260"/>
      <c r="EI53" s="260"/>
      <c r="EJ53" s="260"/>
      <c r="EK53" s="260"/>
      <c r="EL53" s="260"/>
      <c r="EM53" s="260"/>
      <c r="EN53" s="260"/>
      <c r="EO53" s="260"/>
      <c r="EP53" s="260"/>
      <c r="EQ53" s="260"/>
      <c r="ER53" s="260"/>
      <c r="ES53" s="260"/>
      <c r="ET53" s="260"/>
      <c r="EU53" s="260"/>
      <c r="EV53" s="260"/>
      <c r="EW53" s="260"/>
      <c r="EX53" s="260"/>
      <c r="EY53" s="260"/>
      <c r="EZ53" s="260"/>
      <c r="FA53" s="260"/>
      <c r="FB53" s="260"/>
      <c r="FC53" s="260"/>
      <c r="FD53" s="260"/>
      <c r="FE53" s="260"/>
      <c r="FF53" s="260"/>
      <c r="FG53" s="260"/>
      <c r="FH53" s="260"/>
      <c r="FI53" s="260"/>
      <c r="FJ53" s="260"/>
      <c r="FK53" s="260"/>
      <c r="FL53" s="260"/>
      <c r="FM53" s="260"/>
      <c r="FN53" s="260"/>
      <c r="FO53" s="260"/>
      <c r="FP53" s="260"/>
      <c r="FQ53" s="260"/>
      <c r="FR53" s="260"/>
      <c r="FS53" s="260"/>
      <c r="FT53" s="260"/>
      <c r="FU53" s="260"/>
      <c r="FV53" s="260"/>
      <c r="FW53" s="260"/>
      <c r="FX53" s="260"/>
      <c r="FY53" s="260"/>
      <c r="FZ53" s="260"/>
      <c r="GA53" s="260"/>
      <c r="GB53" s="260"/>
      <c r="GC53" s="260"/>
      <c r="GD53" s="260"/>
      <c r="GE53" s="260"/>
      <c r="GF53" s="260"/>
      <c r="GG53" s="260"/>
      <c r="GH53" s="260"/>
      <c r="GI53" s="260"/>
      <c r="GJ53" s="260"/>
      <c r="GK53" s="260"/>
      <c r="GL53" s="260"/>
      <c r="GM53" s="260"/>
      <c r="GN53" s="260"/>
      <c r="GO53" s="260"/>
      <c r="GP53" s="260"/>
      <c r="GQ53" s="260"/>
      <c r="GR53" s="260"/>
      <c r="GS53" s="260"/>
      <c r="GT53" s="260"/>
      <c r="GU53" s="260"/>
      <c r="GV53" s="260"/>
      <c r="GW53" s="260"/>
      <c r="GX53" s="260"/>
      <c r="GY53" s="260"/>
      <c r="GZ53" s="260"/>
      <c r="HA53" s="260"/>
      <c r="HB53" s="260"/>
      <c r="HC53" s="260"/>
      <c r="HD53" s="260"/>
      <c r="HE53" s="260"/>
      <c r="HF53" s="260"/>
      <c r="HG53" s="260"/>
      <c r="HH53" s="260"/>
      <c r="HI53" s="260"/>
      <c r="HJ53" s="260"/>
      <c r="HK53" s="260"/>
      <c r="HL53" s="260"/>
      <c r="HM53" s="260"/>
      <c r="HN53" s="260"/>
      <c r="HO53" s="260"/>
      <c r="HP53" s="260"/>
      <c r="HQ53" s="260"/>
      <c r="HR53" s="260"/>
      <c r="HS53" s="260"/>
      <c r="HT53" s="260"/>
      <c r="HU53" s="260"/>
      <c r="HV53" s="260"/>
      <c r="HW53" s="260"/>
      <c r="HX53" s="260"/>
      <c r="HY53" s="260"/>
      <c r="HZ53" s="260"/>
      <c r="IA53" s="260"/>
      <c r="IB53" s="260"/>
      <c r="IC53" s="260"/>
      <c r="ID53" s="260"/>
      <c r="IE53" s="260"/>
      <c r="IF53" s="260"/>
      <c r="IG53" s="260"/>
      <c r="IH53" s="260"/>
      <c r="II53" s="260"/>
      <c r="IJ53" s="260"/>
      <c r="IK53" s="260"/>
      <c r="IL53" s="260"/>
      <c r="IM53" s="260"/>
      <c r="IN53" s="260"/>
      <c r="IO53" s="260"/>
      <c r="IP53" s="260"/>
      <c r="IQ53" s="260"/>
      <c r="IR53" s="260"/>
      <c r="IS53" s="260"/>
      <c r="IT53" s="260"/>
      <c r="IU53" s="260"/>
      <c r="IV53" s="260"/>
      <c r="IW53" s="260"/>
      <c r="IX53" s="260"/>
      <c r="IY53" s="260"/>
      <c r="IZ53" s="260"/>
      <c r="JA53" s="260"/>
      <c r="JB53" s="260"/>
      <c r="JC53" s="260"/>
      <c r="JD53" s="260"/>
      <c r="JE53" s="260"/>
      <c r="JF53" s="260"/>
      <c r="JG53" s="260"/>
      <c r="JH53" s="260"/>
      <c r="JI53" s="260"/>
      <c r="JJ53" s="260"/>
      <c r="JK53" s="260"/>
      <c r="JL53" s="260"/>
      <c r="JM53" s="260"/>
      <c r="JN53" s="260"/>
      <c r="JO53" s="260"/>
      <c r="JP53" s="260"/>
      <c r="JQ53" s="260"/>
      <c r="JR53" s="260"/>
      <c r="JS53" s="260"/>
      <c r="JT53" s="260"/>
      <c r="JU53" s="260"/>
      <c r="JV53" s="260"/>
      <c r="JW53" s="260"/>
      <c r="JX53" s="260"/>
      <c r="JY53" s="260"/>
      <c r="JZ53" s="260"/>
      <c r="KA53" s="260"/>
      <c r="KB53" s="260"/>
      <c r="KC53" s="260"/>
      <c r="KD53" s="260"/>
      <c r="KE53" s="260"/>
      <c r="KF53" s="260"/>
      <c r="KG53" s="260"/>
      <c r="KH53" s="260"/>
      <c r="KI53" s="260"/>
      <c r="KJ53" s="260"/>
      <c r="KK53" s="260"/>
      <c r="KL53" s="260"/>
      <c r="KM53" s="260"/>
      <c r="KN53" s="260"/>
      <c r="KO53" s="260"/>
      <c r="KP53" s="260"/>
      <c r="KQ53" s="260"/>
      <c r="KR53" s="260"/>
      <c r="KS53" s="260"/>
      <c r="KT53" s="260"/>
      <c r="KU53" s="260"/>
      <c r="KV53" s="260"/>
      <c r="KW53" s="260"/>
      <c r="KX53" s="260"/>
      <c r="KY53" s="260"/>
      <c r="KZ53" s="260"/>
      <c r="LA53" s="260"/>
      <c r="LB53" s="260"/>
      <c r="LC53" s="260"/>
      <c r="LD53" s="260"/>
      <c r="LE53" s="260"/>
      <c r="LF53" s="260"/>
      <c r="LG53" s="260"/>
      <c r="LH53" s="260"/>
      <c r="LI53" s="260"/>
      <c r="LJ53" s="260"/>
      <c r="LK53" s="260"/>
      <c r="LL53" s="260"/>
      <c r="LM53" s="260"/>
      <c r="LN53" s="260"/>
      <c r="LO53" s="260"/>
      <c r="LP53" s="260"/>
      <c r="LQ53" s="260"/>
      <c r="LR53" s="260"/>
      <c r="LS53" s="260"/>
      <c r="LT53" s="260"/>
      <c r="LU53" s="260"/>
      <c r="LV53" s="260"/>
      <c r="LW53" s="260"/>
      <c r="LX53" s="260"/>
      <c r="LY53" s="260"/>
      <c r="LZ53" s="260"/>
      <c r="MA53" s="260"/>
      <c r="MB53" s="260"/>
      <c r="MC53" s="260"/>
      <c r="MD53" s="260"/>
      <c r="ME53" s="260"/>
      <c r="MF53" s="260"/>
      <c r="MG53" s="260"/>
      <c r="MH53" s="260"/>
      <c r="MI53" s="260"/>
      <c r="MJ53" s="260"/>
      <c r="MK53" s="260"/>
      <c r="ML53" s="260"/>
      <c r="MM53" s="260"/>
      <c r="MN53" s="260"/>
      <c r="MO53" s="260"/>
      <c r="MP53" s="260"/>
      <c r="MQ53" s="260"/>
      <c r="MR53" s="260"/>
      <c r="MS53" s="260"/>
      <c r="MT53" s="260"/>
      <c r="MU53" s="260"/>
      <c r="MV53" s="260"/>
      <c r="MW53" s="260"/>
      <c r="MX53" s="260"/>
      <c r="MY53" s="260"/>
      <c r="MZ53" s="260"/>
      <c r="NA53" s="260"/>
      <c r="NB53" s="260"/>
      <c r="NC53" s="260"/>
      <c r="ND53" s="260"/>
      <c r="NE53" s="260"/>
      <c r="NF53" s="260"/>
      <c r="NG53" s="260"/>
      <c r="NH53" s="260"/>
      <c r="NI53" s="260"/>
      <c r="NJ53" s="260"/>
      <c r="NK53" s="260"/>
      <c r="NL53" s="260"/>
      <c r="NM53" s="260"/>
      <c r="NN53" s="260"/>
      <c r="NO53" s="260"/>
      <c r="NP53" s="260"/>
      <c r="NQ53" s="260"/>
      <c r="NR53" s="260"/>
      <c r="NS53" s="260"/>
      <c r="NT53" s="260"/>
      <c r="NU53" s="260"/>
      <c r="NV53" s="260"/>
      <c r="NW53" s="260"/>
      <c r="NX53" s="260"/>
      <c r="NY53" s="260"/>
      <c r="NZ53" s="260"/>
      <c r="OA53" s="260"/>
      <c r="OB53" s="260"/>
      <c r="OC53" s="260"/>
      <c r="OD53" s="260"/>
      <c r="OE53" s="260"/>
      <c r="OF53" s="260"/>
      <c r="OG53" s="260"/>
      <c r="OH53" s="260"/>
      <c r="OI53" s="260"/>
      <c r="OJ53" s="260"/>
      <c r="OK53" s="260"/>
      <c r="OL53" s="260"/>
      <c r="OM53" s="260"/>
      <c r="ON53" s="260"/>
      <c r="OO53" s="260"/>
      <c r="OP53" s="260"/>
      <c r="OQ53" s="260"/>
      <c r="OR53" s="260"/>
      <c r="OS53" s="260"/>
      <c r="OT53" s="260"/>
      <c r="OU53" s="260"/>
      <c r="OV53" s="260"/>
      <c r="OW53" s="260"/>
      <c r="OX53" s="260"/>
      <c r="OY53" s="260"/>
      <c r="OZ53" s="260"/>
      <c r="PA53" s="260"/>
      <c r="PB53" s="260"/>
      <c r="PC53" s="260"/>
      <c r="PD53" s="260"/>
      <c r="PE53" s="260"/>
      <c r="PF53" s="260"/>
      <c r="PG53" s="260"/>
      <c r="PH53" s="260"/>
      <c r="PI53" s="260"/>
      <c r="PJ53" s="260"/>
      <c r="PK53" s="260"/>
      <c r="PL53" s="260"/>
      <c r="PM53" s="260"/>
      <c r="PN53" s="260"/>
      <c r="PO53" s="260"/>
      <c r="PP53" s="260"/>
      <c r="PQ53" s="260"/>
      <c r="PR53" s="260"/>
      <c r="PS53" s="260"/>
      <c r="PT53" s="260"/>
      <c r="PU53" s="260"/>
      <c r="PV53" s="260"/>
      <c r="PW53" s="260"/>
      <c r="PX53" s="260"/>
      <c r="PY53" s="260"/>
      <c r="PZ53" s="260"/>
      <c r="QA53" s="260"/>
      <c r="QB53" s="260"/>
      <c r="QC53" s="260"/>
      <c r="QD53" s="260"/>
      <c r="QE53" s="260"/>
      <c r="QF53" s="260"/>
      <c r="QG53" s="260"/>
      <c r="QH53" s="260"/>
      <c r="QI53" s="260"/>
      <c r="QJ53" s="260"/>
      <c r="QK53" s="260"/>
      <c r="QL53" s="260"/>
      <c r="QM53" s="260"/>
      <c r="QN53" s="260"/>
      <c r="QO53" s="260"/>
      <c r="QP53" s="260"/>
      <c r="QQ53" s="260"/>
      <c r="QR53" s="260"/>
      <c r="QS53" s="260"/>
      <c r="QT53" s="260"/>
      <c r="QU53" s="260"/>
      <c r="QV53" s="260"/>
      <c r="QW53" s="260"/>
      <c r="QX53" s="260"/>
      <c r="QY53" s="260"/>
      <c r="QZ53" s="260"/>
      <c r="RA53" s="260"/>
      <c r="RB53" s="260"/>
      <c r="RC53" s="260"/>
      <c r="RD53" s="260"/>
      <c r="RE53" s="260"/>
      <c r="RF53" s="260"/>
      <c r="RG53" s="260"/>
      <c r="RH53" s="260"/>
      <c r="RI53" s="260"/>
      <c r="RJ53" s="260"/>
      <c r="RK53" s="260"/>
      <c r="RL53" s="260"/>
      <c r="RM53" s="260"/>
      <c r="RN53" s="260"/>
      <c r="RO53" s="260"/>
      <c r="RP53" s="260"/>
      <c r="RQ53" s="260"/>
      <c r="RR53" s="260"/>
      <c r="RS53" s="260"/>
      <c r="RT53" s="260"/>
      <c r="RU53" s="260"/>
      <c r="RV53" s="260"/>
    </row>
    <row r="54" spans="1:490" x14ac:dyDescent="0.3">
      <c r="A54" s="252"/>
      <c r="B54" s="257" t="s">
        <v>216</v>
      </c>
      <c r="C54" s="258" t="s">
        <v>456</v>
      </c>
      <c r="D54" s="252"/>
      <c r="E54" s="252"/>
      <c r="F54" s="252"/>
      <c r="G54" s="252"/>
      <c r="H54" s="252"/>
      <c r="I54" s="252"/>
      <c r="J54" s="252"/>
      <c r="K54" s="252"/>
      <c r="L54" s="252"/>
      <c r="M54" s="252"/>
      <c r="N54" s="252"/>
      <c r="O54" s="378"/>
      <c r="P54" s="378"/>
      <c r="Q54" s="378"/>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0"/>
      <c r="AP54" s="260"/>
      <c r="AQ54" s="260"/>
      <c r="AR54" s="260"/>
      <c r="AS54" s="260"/>
      <c r="AT54" s="260"/>
      <c r="AU54" s="260"/>
      <c r="AV54" s="260"/>
      <c r="AW54" s="260"/>
      <c r="AX54" s="260"/>
      <c r="AY54" s="260"/>
      <c r="AZ54" s="260"/>
      <c r="BA54" s="260"/>
      <c r="BB54" s="260"/>
      <c r="BC54" s="260"/>
      <c r="BD54" s="260"/>
      <c r="BE54" s="260"/>
      <c r="BF54" s="260"/>
      <c r="BG54" s="260"/>
      <c r="BH54" s="260"/>
      <c r="BI54" s="260"/>
      <c r="BJ54" s="260"/>
      <c r="BK54" s="260"/>
      <c r="BL54" s="260"/>
      <c r="BM54" s="260"/>
      <c r="BN54" s="260"/>
      <c r="BO54" s="260"/>
      <c r="BP54" s="260"/>
      <c r="BQ54" s="260"/>
      <c r="BR54" s="260"/>
      <c r="BS54" s="260"/>
      <c r="BT54" s="260"/>
      <c r="BU54" s="260"/>
      <c r="BV54" s="260"/>
      <c r="BW54" s="260"/>
      <c r="BX54" s="260"/>
      <c r="BY54" s="260"/>
      <c r="BZ54" s="260"/>
      <c r="CA54" s="260"/>
      <c r="CB54" s="260"/>
      <c r="CC54" s="260"/>
      <c r="CD54" s="260"/>
      <c r="CE54" s="260"/>
      <c r="CF54" s="260"/>
      <c r="CG54" s="260"/>
      <c r="CH54" s="260"/>
      <c r="CI54" s="260"/>
      <c r="CJ54" s="260"/>
      <c r="CK54" s="260"/>
      <c r="CL54" s="260"/>
      <c r="CM54" s="260"/>
      <c r="CN54" s="260"/>
      <c r="CO54" s="260"/>
      <c r="CP54" s="260"/>
      <c r="CQ54" s="260"/>
      <c r="CR54" s="260"/>
      <c r="CS54" s="260"/>
      <c r="CT54" s="260"/>
      <c r="CU54" s="260"/>
      <c r="CV54" s="260"/>
      <c r="CW54" s="260"/>
      <c r="CX54" s="260"/>
      <c r="CY54" s="260"/>
      <c r="CZ54" s="260"/>
      <c r="DA54" s="260"/>
      <c r="DB54" s="260"/>
      <c r="DC54" s="260"/>
      <c r="DD54" s="260"/>
      <c r="DE54" s="260"/>
      <c r="DF54" s="260"/>
      <c r="DG54" s="260"/>
      <c r="DH54" s="260"/>
      <c r="DI54" s="260"/>
      <c r="DJ54" s="260"/>
      <c r="DK54" s="260"/>
      <c r="DL54" s="260"/>
      <c r="DM54" s="260"/>
      <c r="DN54" s="260"/>
      <c r="DO54" s="260"/>
      <c r="DP54" s="260"/>
      <c r="DQ54" s="260"/>
      <c r="DR54" s="260"/>
      <c r="DS54" s="260"/>
      <c r="DT54" s="260"/>
      <c r="DU54" s="260"/>
      <c r="DV54" s="260"/>
      <c r="DW54" s="260"/>
      <c r="DX54" s="260"/>
      <c r="DY54" s="260"/>
      <c r="DZ54" s="260"/>
      <c r="EA54" s="260"/>
      <c r="EB54" s="260"/>
      <c r="EC54" s="260"/>
      <c r="ED54" s="260"/>
      <c r="EE54" s="260"/>
      <c r="EF54" s="260"/>
      <c r="EG54" s="260"/>
      <c r="EH54" s="260"/>
      <c r="EI54" s="260"/>
      <c r="EJ54" s="260"/>
      <c r="EK54" s="260"/>
      <c r="EL54" s="260"/>
      <c r="EM54" s="260"/>
      <c r="EN54" s="260"/>
      <c r="EO54" s="260"/>
      <c r="EP54" s="260"/>
      <c r="EQ54" s="260"/>
      <c r="ER54" s="260"/>
      <c r="ES54" s="260"/>
      <c r="ET54" s="260"/>
      <c r="EU54" s="260"/>
      <c r="EV54" s="260"/>
      <c r="EW54" s="260"/>
      <c r="EX54" s="260"/>
      <c r="EY54" s="260"/>
      <c r="EZ54" s="260"/>
      <c r="FA54" s="260"/>
      <c r="FB54" s="260"/>
      <c r="FC54" s="260"/>
      <c r="FD54" s="260"/>
      <c r="FE54" s="260"/>
      <c r="FF54" s="260"/>
      <c r="FG54" s="260"/>
      <c r="FH54" s="260"/>
      <c r="FI54" s="260"/>
      <c r="FJ54" s="260"/>
      <c r="FK54" s="260"/>
      <c r="FL54" s="260"/>
      <c r="FM54" s="260"/>
      <c r="FN54" s="260"/>
      <c r="FO54" s="260"/>
      <c r="FP54" s="260"/>
      <c r="FQ54" s="260"/>
      <c r="FR54" s="260"/>
      <c r="FS54" s="260"/>
      <c r="FT54" s="260"/>
      <c r="FU54" s="260"/>
      <c r="FV54" s="260"/>
      <c r="FW54" s="260"/>
      <c r="FX54" s="260"/>
      <c r="FY54" s="260"/>
      <c r="FZ54" s="260"/>
      <c r="GA54" s="260"/>
      <c r="GB54" s="260"/>
      <c r="GC54" s="260"/>
      <c r="GD54" s="260"/>
      <c r="GE54" s="260"/>
      <c r="GF54" s="260"/>
      <c r="GG54" s="260"/>
      <c r="GH54" s="260"/>
      <c r="GI54" s="260"/>
      <c r="GJ54" s="260"/>
      <c r="GK54" s="260"/>
      <c r="GL54" s="260"/>
      <c r="GM54" s="260"/>
      <c r="GN54" s="260"/>
      <c r="GO54" s="260"/>
      <c r="GP54" s="260"/>
      <c r="GQ54" s="260"/>
      <c r="GR54" s="260"/>
      <c r="GS54" s="260"/>
      <c r="GT54" s="260"/>
      <c r="GU54" s="260"/>
      <c r="GV54" s="260"/>
      <c r="GW54" s="260"/>
      <c r="GX54" s="260"/>
      <c r="GY54" s="260"/>
      <c r="GZ54" s="260"/>
      <c r="HA54" s="260"/>
      <c r="HB54" s="260"/>
      <c r="HC54" s="260"/>
      <c r="HD54" s="260"/>
      <c r="HE54" s="260"/>
      <c r="HF54" s="260"/>
      <c r="HG54" s="260"/>
      <c r="HH54" s="260"/>
      <c r="HI54" s="260"/>
      <c r="HJ54" s="260"/>
      <c r="HK54" s="260"/>
      <c r="HL54" s="260"/>
      <c r="HM54" s="260"/>
      <c r="HN54" s="260"/>
      <c r="HO54" s="260"/>
      <c r="HP54" s="260"/>
      <c r="HQ54" s="260"/>
      <c r="HR54" s="260"/>
      <c r="HS54" s="260"/>
      <c r="HT54" s="260"/>
      <c r="HU54" s="260"/>
      <c r="HV54" s="260"/>
      <c r="HW54" s="260"/>
      <c r="HX54" s="260"/>
      <c r="HY54" s="260"/>
      <c r="HZ54" s="260"/>
      <c r="IA54" s="260"/>
      <c r="IB54" s="260"/>
      <c r="IC54" s="260"/>
      <c r="ID54" s="260"/>
      <c r="IE54" s="260"/>
      <c r="IF54" s="260"/>
      <c r="IG54" s="260"/>
      <c r="IH54" s="260"/>
      <c r="II54" s="260"/>
      <c r="IJ54" s="260"/>
      <c r="IK54" s="260"/>
      <c r="IL54" s="260"/>
      <c r="IM54" s="260"/>
      <c r="IN54" s="260"/>
      <c r="IO54" s="260"/>
      <c r="IP54" s="260"/>
      <c r="IQ54" s="260"/>
      <c r="IR54" s="260"/>
      <c r="IS54" s="260"/>
      <c r="IT54" s="260"/>
      <c r="IU54" s="260"/>
      <c r="IV54" s="260"/>
      <c r="IW54" s="260"/>
      <c r="IX54" s="260"/>
      <c r="IY54" s="260"/>
      <c r="IZ54" s="260"/>
      <c r="JA54" s="260"/>
      <c r="JB54" s="260"/>
      <c r="JC54" s="260"/>
      <c r="JD54" s="260"/>
      <c r="JE54" s="260"/>
      <c r="JF54" s="260"/>
      <c r="JG54" s="260"/>
      <c r="JH54" s="260"/>
      <c r="JI54" s="260"/>
      <c r="JJ54" s="260"/>
      <c r="JK54" s="260"/>
      <c r="JL54" s="260"/>
      <c r="JM54" s="260"/>
      <c r="JN54" s="260"/>
      <c r="JO54" s="260"/>
      <c r="JP54" s="260"/>
      <c r="JQ54" s="260"/>
      <c r="JR54" s="260"/>
      <c r="JS54" s="260"/>
      <c r="JT54" s="260"/>
      <c r="JU54" s="260"/>
      <c r="JV54" s="260"/>
      <c r="JW54" s="260"/>
      <c r="JX54" s="260"/>
      <c r="JY54" s="260"/>
      <c r="JZ54" s="260"/>
      <c r="KA54" s="260"/>
      <c r="KB54" s="260"/>
      <c r="KC54" s="260"/>
      <c r="KD54" s="260"/>
      <c r="KE54" s="260"/>
      <c r="KF54" s="260"/>
      <c r="KG54" s="260"/>
      <c r="KH54" s="260"/>
      <c r="KI54" s="260"/>
      <c r="KJ54" s="260"/>
      <c r="KK54" s="260"/>
      <c r="KL54" s="260"/>
      <c r="KM54" s="260"/>
      <c r="KN54" s="260"/>
      <c r="KO54" s="260"/>
      <c r="KP54" s="260"/>
      <c r="KQ54" s="260"/>
      <c r="KR54" s="260"/>
      <c r="KS54" s="260"/>
      <c r="KT54" s="260"/>
      <c r="KU54" s="260"/>
      <c r="KV54" s="260"/>
      <c r="KW54" s="260"/>
      <c r="KX54" s="260"/>
      <c r="KY54" s="260"/>
      <c r="KZ54" s="260"/>
      <c r="LA54" s="260"/>
      <c r="LB54" s="260"/>
      <c r="LC54" s="260"/>
      <c r="LD54" s="260"/>
      <c r="LE54" s="260"/>
      <c r="LF54" s="260"/>
      <c r="LG54" s="260"/>
      <c r="LH54" s="260"/>
      <c r="LI54" s="260"/>
      <c r="LJ54" s="260"/>
      <c r="LK54" s="260"/>
      <c r="LL54" s="260"/>
      <c r="LM54" s="260"/>
      <c r="LN54" s="260"/>
      <c r="LO54" s="260"/>
      <c r="LP54" s="260"/>
      <c r="LQ54" s="260"/>
      <c r="LR54" s="260"/>
      <c r="LS54" s="260"/>
      <c r="LT54" s="260"/>
      <c r="LU54" s="260"/>
      <c r="LV54" s="260"/>
      <c r="LW54" s="260"/>
      <c r="LX54" s="260"/>
      <c r="LY54" s="260"/>
      <c r="LZ54" s="260"/>
      <c r="MA54" s="260"/>
      <c r="MB54" s="260"/>
      <c r="MC54" s="260"/>
      <c r="MD54" s="260"/>
      <c r="ME54" s="260"/>
      <c r="MF54" s="260"/>
      <c r="MG54" s="260"/>
      <c r="MH54" s="260"/>
      <c r="MI54" s="260"/>
      <c r="MJ54" s="260"/>
      <c r="MK54" s="260"/>
      <c r="ML54" s="260"/>
      <c r="MM54" s="260"/>
      <c r="MN54" s="260"/>
      <c r="MO54" s="260"/>
      <c r="MP54" s="260"/>
      <c r="MQ54" s="260"/>
      <c r="MR54" s="260"/>
      <c r="MS54" s="260"/>
      <c r="MT54" s="260"/>
      <c r="MU54" s="260"/>
      <c r="MV54" s="260"/>
      <c r="MW54" s="260"/>
      <c r="MX54" s="260"/>
      <c r="MY54" s="260"/>
      <c r="MZ54" s="260"/>
      <c r="NA54" s="260"/>
      <c r="NB54" s="260"/>
      <c r="NC54" s="260"/>
      <c r="ND54" s="260"/>
      <c r="NE54" s="260"/>
      <c r="NF54" s="260"/>
      <c r="NG54" s="260"/>
      <c r="NH54" s="260"/>
      <c r="NI54" s="260"/>
      <c r="NJ54" s="260"/>
      <c r="NK54" s="260"/>
      <c r="NL54" s="260"/>
      <c r="NM54" s="260"/>
      <c r="NN54" s="260"/>
      <c r="NO54" s="260"/>
      <c r="NP54" s="260"/>
      <c r="NQ54" s="260"/>
      <c r="NR54" s="260"/>
      <c r="NS54" s="260"/>
      <c r="NT54" s="260"/>
      <c r="NU54" s="260"/>
      <c r="NV54" s="260"/>
      <c r="NW54" s="260"/>
      <c r="NX54" s="260"/>
      <c r="NY54" s="260"/>
      <c r="NZ54" s="260"/>
      <c r="OA54" s="260"/>
      <c r="OB54" s="260"/>
      <c r="OC54" s="260"/>
      <c r="OD54" s="260"/>
      <c r="OE54" s="260"/>
      <c r="OF54" s="260"/>
      <c r="OG54" s="260"/>
      <c r="OH54" s="260"/>
      <c r="OI54" s="260"/>
      <c r="OJ54" s="260"/>
      <c r="OK54" s="260"/>
      <c r="OL54" s="260"/>
      <c r="OM54" s="260"/>
      <c r="ON54" s="260"/>
      <c r="OO54" s="260"/>
      <c r="OP54" s="260"/>
      <c r="OQ54" s="260"/>
      <c r="OR54" s="260"/>
      <c r="OS54" s="260"/>
      <c r="OT54" s="260"/>
      <c r="OU54" s="260"/>
      <c r="OV54" s="260"/>
      <c r="OW54" s="260"/>
      <c r="OX54" s="260"/>
      <c r="OY54" s="260"/>
      <c r="OZ54" s="260"/>
      <c r="PA54" s="260"/>
      <c r="PB54" s="260"/>
      <c r="PC54" s="260"/>
      <c r="PD54" s="260"/>
      <c r="PE54" s="260"/>
      <c r="PF54" s="260"/>
      <c r="PG54" s="260"/>
      <c r="PH54" s="260"/>
      <c r="PI54" s="260"/>
      <c r="PJ54" s="260"/>
      <c r="PK54" s="260"/>
      <c r="PL54" s="260"/>
      <c r="PM54" s="260"/>
      <c r="PN54" s="260"/>
      <c r="PO54" s="260"/>
      <c r="PP54" s="260"/>
      <c r="PQ54" s="260"/>
      <c r="PR54" s="260"/>
      <c r="PS54" s="260"/>
      <c r="PT54" s="260"/>
      <c r="PU54" s="260"/>
      <c r="PV54" s="260"/>
      <c r="PW54" s="260"/>
      <c r="PX54" s="260"/>
      <c r="PY54" s="260"/>
      <c r="PZ54" s="260"/>
      <c r="QA54" s="260"/>
      <c r="QB54" s="260"/>
      <c r="QC54" s="260"/>
      <c r="QD54" s="260"/>
      <c r="QE54" s="260"/>
      <c r="QF54" s="260"/>
      <c r="QG54" s="260"/>
      <c r="QH54" s="260"/>
      <c r="QI54" s="260"/>
      <c r="QJ54" s="260"/>
      <c r="QK54" s="260"/>
      <c r="QL54" s="260"/>
      <c r="QM54" s="260"/>
      <c r="QN54" s="260"/>
      <c r="QO54" s="260"/>
      <c r="QP54" s="260"/>
      <c r="QQ54" s="260"/>
      <c r="QR54" s="260"/>
      <c r="QS54" s="260"/>
      <c r="QT54" s="260"/>
      <c r="QU54" s="260"/>
      <c r="QV54" s="260"/>
      <c r="QW54" s="260"/>
      <c r="QX54" s="260"/>
      <c r="QY54" s="260"/>
      <c r="QZ54" s="260"/>
      <c r="RA54" s="260"/>
      <c r="RB54" s="260"/>
      <c r="RC54" s="260"/>
      <c r="RD54" s="260"/>
      <c r="RE54" s="260"/>
      <c r="RF54" s="260"/>
      <c r="RG54" s="260"/>
      <c r="RH54" s="260"/>
      <c r="RI54" s="260"/>
      <c r="RJ54" s="260"/>
      <c r="RK54" s="260"/>
      <c r="RL54" s="260"/>
      <c r="RM54" s="260"/>
      <c r="RN54" s="260"/>
      <c r="RO54" s="260"/>
      <c r="RP54" s="260"/>
      <c r="RQ54" s="260"/>
      <c r="RR54" s="260"/>
      <c r="RS54" s="260"/>
      <c r="RT54" s="260"/>
      <c r="RU54" s="260"/>
      <c r="RV54" s="260"/>
    </row>
    <row r="55" spans="1:490" x14ac:dyDescent="0.3">
      <c r="A55" s="252"/>
      <c r="B55" s="259" t="s">
        <v>217</v>
      </c>
      <c r="C55" s="258" t="s">
        <v>218</v>
      </c>
      <c r="D55" s="252"/>
      <c r="E55" s="252"/>
      <c r="F55" s="252"/>
      <c r="G55" s="252"/>
      <c r="H55" s="252"/>
      <c r="I55" s="252"/>
      <c r="J55" s="252"/>
      <c r="K55" s="252"/>
      <c r="L55" s="252"/>
      <c r="M55" s="252"/>
      <c r="N55" s="252"/>
      <c r="O55" s="378"/>
      <c r="P55" s="378"/>
      <c r="Q55" s="378"/>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C55" s="260"/>
      <c r="BD55" s="260"/>
      <c r="BE55" s="260"/>
      <c r="BF55" s="260"/>
      <c r="BG55" s="260"/>
      <c r="BH55" s="260"/>
      <c r="BI55" s="260"/>
      <c r="BJ55" s="260"/>
      <c r="BK55" s="260"/>
      <c r="BL55" s="260"/>
      <c r="BM55" s="260"/>
      <c r="BN55" s="260"/>
      <c r="BO55" s="260"/>
      <c r="BP55" s="260"/>
      <c r="BQ55" s="260"/>
      <c r="BR55" s="260"/>
      <c r="BS55" s="260"/>
      <c r="BT55" s="260"/>
      <c r="BU55" s="260"/>
      <c r="BV55" s="260"/>
      <c r="BW55" s="260"/>
      <c r="BX55" s="260"/>
      <c r="BY55" s="260"/>
      <c r="BZ55" s="260"/>
      <c r="CA55" s="260"/>
      <c r="CB55" s="260"/>
      <c r="CC55" s="260"/>
      <c r="CD55" s="260"/>
      <c r="CE55" s="260"/>
      <c r="CF55" s="260"/>
      <c r="CG55" s="260"/>
      <c r="CH55" s="260"/>
      <c r="CI55" s="260"/>
      <c r="CJ55" s="260"/>
      <c r="CK55" s="260"/>
      <c r="CL55" s="260"/>
      <c r="CM55" s="260"/>
      <c r="CN55" s="260"/>
      <c r="CO55" s="260"/>
      <c r="CP55" s="260"/>
      <c r="CQ55" s="260"/>
      <c r="CR55" s="260"/>
      <c r="CS55" s="260"/>
      <c r="CT55" s="260"/>
      <c r="CU55" s="260"/>
      <c r="CV55" s="260"/>
      <c r="CW55" s="260"/>
      <c r="CX55" s="260"/>
      <c r="CY55" s="260"/>
      <c r="CZ55" s="260"/>
      <c r="DA55" s="260"/>
      <c r="DB55" s="260"/>
      <c r="DC55" s="260"/>
      <c r="DD55" s="260"/>
      <c r="DE55" s="260"/>
      <c r="DF55" s="260"/>
      <c r="DG55" s="260"/>
      <c r="DH55" s="260"/>
      <c r="DI55" s="260"/>
      <c r="DJ55" s="260"/>
      <c r="DK55" s="260"/>
      <c r="DL55" s="260"/>
      <c r="DM55" s="260"/>
      <c r="DN55" s="260"/>
      <c r="DO55" s="260"/>
      <c r="DP55" s="260"/>
      <c r="DQ55" s="260"/>
      <c r="DR55" s="260"/>
      <c r="DS55" s="260"/>
      <c r="DT55" s="260"/>
      <c r="DU55" s="260"/>
      <c r="DV55" s="260"/>
      <c r="DW55" s="260"/>
      <c r="DX55" s="260"/>
      <c r="DY55" s="260"/>
      <c r="DZ55" s="260"/>
      <c r="EA55" s="260"/>
      <c r="EB55" s="260"/>
      <c r="EC55" s="260"/>
      <c r="ED55" s="260"/>
      <c r="EE55" s="260"/>
      <c r="EF55" s="260"/>
      <c r="EG55" s="260"/>
      <c r="EH55" s="260"/>
      <c r="EI55" s="260"/>
      <c r="EJ55" s="260"/>
      <c r="EK55" s="260"/>
      <c r="EL55" s="260"/>
      <c r="EM55" s="260"/>
      <c r="EN55" s="260"/>
      <c r="EO55" s="260"/>
      <c r="EP55" s="260"/>
      <c r="EQ55" s="260"/>
      <c r="ER55" s="260"/>
      <c r="ES55" s="260"/>
      <c r="ET55" s="260"/>
      <c r="EU55" s="260"/>
      <c r="EV55" s="260"/>
      <c r="EW55" s="260"/>
      <c r="EX55" s="260"/>
      <c r="EY55" s="260"/>
      <c r="EZ55" s="260"/>
      <c r="FA55" s="260"/>
      <c r="FB55" s="260"/>
      <c r="FC55" s="260"/>
      <c r="FD55" s="260"/>
      <c r="FE55" s="260"/>
      <c r="FF55" s="260"/>
      <c r="FG55" s="260"/>
      <c r="FH55" s="260"/>
      <c r="FI55" s="260"/>
      <c r="FJ55" s="260"/>
      <c r="FK55" s="260"/>
      <c r="FL55" s="260"/>
      <c r="FM55" s="260"/>
      <c r="FN55" s="260"/>
      <c r="FO55" s="260"/>
      <c r="FP55" s="260"/>
      <c r="FQ55" s="260"/>
      <c r="FR55" s="260"/>
      <c r="FS55" s="260"/>
      <c r="FT55" s="260"/>
      <c r="FU55" s="260"/>
      <c r="FV55" s="260"/>
      <c r="FW55" s="260"/>
      <c r="FX55" s="260"/>
      <c r="FY55" s="260"/>
      <c r="FZ55" s="260"/>
      <c r="GA55" s="260"/>
      <c r="GB55" s="260"/>
      <c r="GC55" s="260"/>
      <c r="GD55" s="260"/>
      <c r="GE55" s="260"/>
      <c r="GF55" s="260"/>
      <c r="GG55" s="260"/>
      <c r="GH55" s="260"/>
      <c r="GI55" s="260"/>
      <c r="GJ55" s="260"/>
      <c r="GK55" s="260"/>
      <c r="GL55" s="260"/>
      <c r="GM55" s="260"/>
      <c r="GN55" s="260"/>
      <c r="GO55" s="260"/>
      <c r="GP55" s="260"/>
      <c r="GQ55" s="260"/>
      <c r="GR55" s="260"/>
      <c r="GS55" s="260"/>
      <c r="GT55" s="260"/>
      <c r="GU55" s="260"/>
      <c r="GV55" s="260"/>
      <c r="GW55" s="260"/>
      <c r="GX55" s="260"/>
      <c r="GY55" s="260"/>
      <c r="GZ55" s="260"/>
      <c r="HA55" s="260"/>
      <c r="HB55" s="260"/>
      <c r="HC55" s="260"/>
      <c r="HD55" s="260"/>
      <c r="HE55" s="260"/>
      <c r="HF55" s="260"/>
      <c r="HG55" s="260"/>
      <c r="HH55" s="260"/>
      <c r="HI55" s="260"/>
      <c r="HJ55" s="260"/>
      <c r="HK55" s="260"/>
      <c r="HL55" s="260"/>
      <c r="HM55" s="260"/>
      <c r="HN55" s="260"/>
      <c r="HO55" s="260"/>
      <c r="HP55" s="260"/>
      <c r="HQ55" s="260"/>
      <c r="HR55" s="260"/>
      <c r="HS55" s="260"/>
      <c r="HT55" s="260"/>
      <c r="HU55" s="260"/>
      <c r="HV55" s="260"/>
      <c r="HW55" s="260"/>
      <c r="HX55" s="260"/>
      <c r="HY55" s="260"/>
      <c r="HZ55" s="260"/>
      <c r="IA55" s="260"/>
      <c r="IB55" s="260"/>
      <c r="IC55" s="260"/>
      <c r="ID55" s="260"/>
      <c r="IE55" s="260"/>
      <c r="IF55" s="260"/>
      <c r="IG55" s="260"/>
      <c r="IH55" s="260"/>
      <c r="II55" s="260"/>
      <c r="IJ55" s="260"/>
      <c r="IK55" s="260"/>
      <c r="IL55" s="260"/>
      <c r="IM55" s="260"/>
      <c r="IN55" s="260"/>
      <c r="IO55" s="260"/>
      <c r="IP55" s="260"/>
      <c r="IQ55" s="260"/>
      <c r="IR55" s="260"/>
      <c r="IS55" s="260"/>
      <c r="IT55" s="260"/>
      <c r="IU55" s="260"/>
      <c r="IV55" s="260"/>
      <c r="IW55" s="260"/>
      <c r="IX55" s="260"/>
      <c r="IY55" s="260"/>
      <c r="IZ55" s="260"/>
      <c r="JA55" s="260"/>
      <c r="JB55" s="260"/>
      <c r="JC55" s="260"/>
      <c r="JD55" s="260"/>
      <c r="JE55" s="260"/>
      <c r="JF55" s="260"/>
      <c r="JG55" s="260"/>
      <c r="JH55" s="260"/>
      <c r="JI55" s="260"/>
      <c r="JJ55" s="260"/>
      <c r="JK55" s="260"/>
      <c r="JL55" s="260"/>
      <c r="JM55" s="260"/>
      <c r="JN55" s="260"/>
      <c r="JO55" s="260"/>
      <c r="JP55" s="260"/>
      <c r="JQ55" s="260"/>
      <c r="JR55" s="260"/>
      <c r="JS55" s="260"/>
      <c r="JT55" s="260"/>
      <c r="JU55" s="260"/>
      <c r="JV55" s="260"/>
      <c r="JW55" s="260"/>
      <c r="JX55" s="260"/>
      <c r="JY55" s="260"/>
      <c r="JZ55" s="260"/>
      <c r="KA55" s="260"/>
      <c r="KB55" s="260"/>
      <c r="KC55" s="260"/>
      <c r="KD55" s="260"/>
      <c r="KE55" s="260"/>
      <c r="KF55" s="260"/>
      <c r="KG55" s="260"/>
      <c r="KH55" s="260"/>
      <c r="KI55" s="260"/>
      <c r="KJ55" s="260"/>
      <c r="KK55" s="260"/>
      <c r="KL55" s="260"/>
      <c r="KM55" s="260"/>
      <c r="KN55" s="260"/>
      <c r="KO55" s="260"/>
      <c r="KP55" s="260"/>
      <c r="KQ55" s="260"/>
      <c r="KR55" s="260"/>
      <c r="KS55" s="260"/>
      <c r="KT55" s="260"/>
      <c r="KU55" s="260"/>
      <c r="KV55" s="260"/>
      <c r="KW55" s="260"/>
      <c r="KX55" s="260"/>
      <c r="KY55" s="260"/>
      <c r="KZ55" s="260"/>
      <c r="LA55" s="260"/>
      <c r="LB55" s="260"/>
      <c r="LC55" s="260"/>
      <c r="LD55" s="260"/>
      <c r="LE55" s="260"/>
      <c r="LF55" s="260"/>
      <c r="LG55" s="260"/>
      <c r="LH55" s="260"/>
      <c r="LI55" s="260"/>
      <c r="LJ55" s="260"/>
      <c r="LK55" s="260"/>
      <c r="LL55" s="260"/>
      <c r="LM55" s="260"/>
      <c r="LN55" s="260"/>
      <c r="LO55" s="260"/>
      <c r="LP55" s="260"/>
      <c r="LQ55" s="260"/>
      <c r="LR55" s="260"/>
      <c r="LS55" s="260"/>
      <c r="LT55" s="260"/>
      <c r="LU55" s="260"/>
      <c r="LV55" s="260"/>
      <c r="LW55" s="260"/>
      <c r="LX55" s="260"/>
      <c r="LY55" s="260"/>
      <c r="LZ55" s="260"/>
      <c r="MA55" s="260"/>
      <c r="MB55" s="260"/>
      <c r="MC55" s="260"/>
      <c r="MD55" s="260"/>
      <c r="ME55" s="260"/>
      <c r="MF55" s="260"/>
      <c r="MG55" s="260"/>
      <c r="MH55" s="260"/>
      <c r="MI55" s="260"/>
      <c r="MJ55" s="260"/>
      <c r="MK55" s="260"/>
      <c r="ML55" s="260"/>
      <c r="MM55" s="260"/>
      <c r="MN55" s="260"/>
      <c r="MO55" s="260"/>
      <c r="MP55" s="260"/>
      <c r="MQ55" s="260"/>
      <c r="MR55" s="260"/>
      <c r="MS55" s="260"/>
      <c r="MT55" s="260"/>
      <c r="MU55" s="260"/>
      <c r="MV55" s="260"/>
      <c r="MW55" s="260"/>
      <c r="MX55" s="260"/>
      <c r="MY55" s="260"/>
      <c r="MZ55" s="260"/>
      <c r="NA55" s="260"/>
      <c r="NB55" s="260"/>
      <c r="NC55" s="260"/>
      <c r="ND55" s="260"/>
      <c r="NE55" s="260"/>
      <c r="NF55" s="260"/>
      <c r="NG55" s="260"/>
      <c r="NH55" s="260"/>
      <c r="NI55" s="260"/>
      <c r="NJ55" s="260"/>
      <c r="NK55" s="260"/>
      <c r="NL55" s="260"/>
      <c r="NM55" s="260"/>
      <c r="NN55" s="260"/>
      <c r="NO55" s="260"/>
      <c r="NP55" s="260"/>
      <c r="NQ55" s="260"/>
      <c r="NR55" s="260"/>
      <c r="NS55" s="260"/>
      <c r="NT55" s="260"/>
      <c r="NU55" s="260"/>
      <c r="NV55" s="260"/>
      <c r="NW55" s="260"/>
      <c r="NX55" s="260"/>
      <c r="NY55" s="260"/>
      <c r="NZ55" s="260"/>
      <c r="OA55" s="260"/>
      <c r="OB55" s="260"/>
      <c r="OC55" s="260"/>
      <c r="OD55" s="260"/>
      <c r="OE55" s="260"/>
      <c r="OF55" s="260"/>
      <c r="OG55" s="260"/>
      <c r="OH55" s="260"/>
      <c r="OI55" s="260"/>
      <c r="OJ55" s="260"/>
      <c r="OK55" s="260"/>
      <c r="OL55" s="260"/>
      <c r="OM55" s="260"/>
      <c r="ON55" s="260"/>
      <c r="OO55" s="260"/>
      <c r="OP55" s="260"/>
      <c r="OQ55" s="260"/>
      <c r="OR55" s="260"/>
      <c r="OS55" s="260"/>
      <c r="OT55" s="260"/>
      <c r="OU55" s="260"/>
      <c r="OV55" s="260"/>
      <c r="OW55" s="260"/>
      <c r="OX55" s="260"/>
      <c r="OY55" s="260"/>
      <c r="OZ55" s="260"/>
      <c r="PA55" s="260"/>
      <c r="PB55" s="260"/>
      <c r="PC55" s="260"/>
      <c r="PD55" s="260"/>
      <c r="PE55" s="260"/>
      <c r="PF55" s="260"/>
      <c r="PG55" s="260"/>
      <c r="PH55" s="260"/>
      <c r="PI55" s="260"/>
      <c r="PJ55" s="260"/>
      <c r="PK55" s="260"/>
      <c r="PL55" s="260"/>
      <c r="PM55" s="260"/>
      <c r="PN55" s="260"/>
      <c r="PO55" s="260"/>
      <c r="PP55" s="260"/>
      <c r="PQ55" s="260"/>
      <c r="PR55" s="260"/>
      <c r="PS55" s="260"/>
      <c r="PT55" s="260"/>
      <c r="PU55" s="260"/>
      <c r="PV55" s="260"/>
      <c r="PW55" s="260"/>
      <c r="PX55" s="260"/>
      <c r="PY55" s="260"/>
      <c r="PZ55" s="260"/>
      <c r="QA55" s="260"/>
      <c r="QB55" s="260"/>
      <c r="QC55" s="260"/>
      <c r="QD55" s="260"/>
      <c r="QE55" s="260"/>
      <c r="QF55" s="260"/>
      <c r="QG55" s="260"/>
      <c r="QH55" s="260"/>
      <c r="QI55" s="260"/>
      <c r="QJ55" s="260"/>
      <c r="QK55" s="260"/>
      <c r="QL55" s="260"/>
      <c r="QM55" s="260"/>
      <c r="QN55" s="260"/>
      <c r="QO55" s="260"/>
      <c r="QP55" s="260"/>
      <c r="QQ55" s="260"/>
      <c r="QR55" s="260"/>
      <c r="QS55" s="260"/>
      <c r="QT55" s="260"/>
      <c r="QU55" s="260"/>
      <c r="QV55" s="260"/>
      <c r="QW55" s="260"/>
      <c r="QX55" s="260"/>
      <c r="QY55" s="260"/>
      <c r="QZ55" s="260"/>
      <c r="RA55" s="260"/>
      <c r="RB55" s="260"/>
      <c r="RC55" s="260"/>
      <c r="RD55" s="260"/>
      <c r="RE55" s="260"/>
      <c r="RF55" s="260"/>
      <c r="RG55" s="260"/>
      <c r="RH55" s="260"/>
      <c r="RI55" s="260"/>
      <c r="RJ55" s="260"/>
      <c r="RK55" s="260"/>
      <c r="RL55" s="260"/>
      <c r="RM55" s="260"/>
      <c r="RN55" s="260"/>
      <c r="RO55" s="260"/>
      <c r="RP55" s="260"/>
      <c r="RQ55" s="260"/>
      <c r="RR55" s="260"/>
      <c r="RS55" s="260"/>
      <c r="RT55" s="260"/>
      <c r="RU55" s="260"/>
      <c r="RV55" s="260"/>
    </row>
    <row r="56" spans="1:490" x14ac:dyDescent="0.3">
      <c r="A56" s="252"/>
      <c r="B56" s="259" t="s">
        <v>219</v>
      </c>
      <c r="C56" s="258" t="s">
        <v>457</v>
      </c>
      <c r="D56" s="252"/>
      <c r="E56" s="252"/>
      <c r="F56" s="252"/>
      <c r="G56" s="252"/>
      <c r="H56" s="252"/>
      <c r="I56" s="252"/>
      <c r="J56" s="252"/>
      <c r="K56" s="252"/>
      <c r="L56" s="252"/>
      <c r="M56" s="252"/>
      <c r="N56" s="252"/>
      <c r="O56" s="378"/>
      <c r="P56" s="378"/>
      <c r="Q56" s="378"/>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c r="AX56" s="260"/>
      <c r="AY56" s="260"/>
      <c r="AZ56" s="260"/>
      <c r="BA56" s="260"/>
      <c r="BB56" s="260"/>
      <c r="BC56" s="260"/>
      <c r="BD56" s="260"/>
      <c r="BE56" s="260"/>
      <c r="BF56" s="260"/>
      <c r="BG56" s="260"/>
      <c r="BH56" s="260"/>
      <c r="BI56" s="260"/>
      <c r="BJ56" s="260"/>
      <c r="BK56" s="260"/>
      <c r="BL56" s="260"/>
      <c r="BM56" s="260"/>
      <c r="BN56" s="260"/>
      <c r="BO56" s="260"/>
      <c r="BP56" s="260"/>
      <c r="BQ56" s="260"/>
      <c r="BR56" s="260"/>
      <c r="BS56" s="260"/>
      <c r="BT56" s="260"/>
      <c r="BU56" s="260"/>
      <c r="BV56" s="260"/>
      <c r="BW56" s="260"/>
      <c r="BX56" s="260"/>
      <c r="BY56" s="260"/>
      <c r="BZ56" s="260"/>
      <c r="CA56" s="260"/>
      <c r="CB56" s="260"/>
      <c r="CC56" s="260"/>
      <c r="CD56" s="260"/>
      <c r="CE56" s="260"/>
      <c r="CF56" s="260"/>
      <c r="CG56" s="260"/>
      <c r="CH56" s="260"/>
      <c r="CI56" s="260"/>
      <c r="CJ56" s="260"/>
      <c r="CK56" s="260"/>
      <c r="CL56" s="260"/>
      <c r="CM56" s="260"/>
      <c r="CN56" s="260"/>
      <c r="CO56" s="260"/>
      <c r="CP56" s="260"/>
      <c r="CQ56" s="260"/>
      <c r="CR56" s="260"/>
      <c r="CS56" s="260"/>
      <c r="CT56" s="260"/>
      <c r="CU56" s="260"/>
      <c r="CV56" s="260"/>
      <c r="CW56" s="260"/>
      <c r="CX56" s="260"/>
      <c r="CY56" s="260"/>
      <c r="CZ56" s="260"/>
      <c r="DA56" s="260"/>
      <c r="DB56" s="260"/>
      <c r="DC56" s="260"/>
      <c r="DD56" s="260"/>
      <c r="DE56" s="260"/>
      <c r="DF56" s="260"/>
      <c r="DG56" s="260"/>
      <c r="DH56" s="260"/>
      <c r="DI56" s="260"/>
      <c r="DJ56" s="260"/>
      <c r="DK56" s="260"/>
      <c r="DL56" s="260"/>
      <c r="DM56" s="260"/>
      <c r="DN56" s="260"/>
      <c r="DO56" s="260"/>
      <c r="DP56" s="260"/>
      <c r="DQ56" s="260"/>
      <c r="DR56" s="260"/>
      <c r="DS56" s="260"/>
      <c r="DT56" s="260"/>
      <c r="DU56" s="260"/>
      <c r="DV56" s="260"/>
      <c r="DW56" s="260"/>
      <c r="DX56" s="260"/>
      <c r="DY56" s="260"/>
      <c r="DZ56" s="260"/>
      <c r="EA56" s="260"/>
      <c r="EB56" s="260"/>
      <c r="EC56" s="260"/>
      <c r="ED56" s="260"/>
      <c r="EE56" s="260"/>
      <c r="EF56" s="260"/>
      <c r="EG56" s="260"/>
      <c r="EH56" s="260"/>
      <c r="EI56" s="260"/>
      <c r="EJ56" s="260"/>
      <c r="EK56" s="260"/>
      <c r="EL56" s="260"/>
      <c r="EM56" s="260"/>
      <c r="EN56" s="260"/>
      <c r="EO56" s="260"/>
      <c r="EP56" s="260"/>
      <c r="EQ56" s="260"/>
      <c r="ER56" s="260"/>
      <c r="ES56" s="260"/>
      <c r="ET56" s="260"/>
      <c r="EU56" s="260"/>
      <c r="EV56" s="260"/>
      <c r="EW56" s="260"/>
      <c r="EX56" s="260"/>
      <c r="EY56" s="260"/>
      <c r="EZ56" s="260"/>
      <c r="FA56" s="260"/>
      <c r="FB56" s="260"/>
      <c r="FC56" s="260"/>
      <c r="FD56" s="260"/>
      <c r="FE56" s="260"/>
      <c r="FF56" s="260"/>
      <c r="FG56" s="260"/>
      <c r="FH56" s="260"/>
      <c r="FI56" s="260"/>
      <c r="FJ56" s="260"/>
      <c r="FK56" s="260"/>
      <c r="FL56" s="260"/>
      <c r="FM56" s="260"/>
      <c r="FN56" s="260"/>
      <c r="FO56" s="260"/>
      <c r="FP56" s="260"/>
      <c r="FQ56" s="260"/>
      <c r="FR56" s="260"/>
      <c r="FS56" s="260"/>
      <c r="FT56" s="260"/>
      <c r="FU56" s="260"/>
      <c r="FV56" s="260"/>
      <c r="FW56" s="260"/>
      <c r="FX56" s="260"/>
      <c r="FY56" s="260"/>
      <c r="FZ56" s="260"/>
      <c r="GA56" s="260"/>
      <c r="GB56" s="260"/>
      <c r="GC56" s="260"/>
      <c r="GD56" s="260"/>
      <c r="GE56" s="260"/>
      <c r="GF56" s="260"/>
      <c r="GG56" s="260"/>
      <c r="GH56" s="260"/>
      <c r="GI56" s="260"/>
      <c r="GJ56" s="260"/>
      <c r="GK56" s="260"/>
      <c r="GL56" s="260"/>
      <c r="GM56" s="260"/>
      <c r="GN56" s="260"/>
      <c r="GO56" s="260"/>
      <c r="GP56" s="260"/>
      <c r="GQ56" s="260"/>
      <c r="GR56" s="260"/>
      <c r="GS56" s="260"/>
      <c r="GT56" s="260"/>
      <c r="GU56" s="260"/>
      <c r="GV56" s="260"/>
      <c r="GW56" s="260"/>
      <c r="GX56" s="260"/>
      <c r="GY56" s="260"/>
      <c r="GZ56" s="260"/>
      <c r="HA56" s="260"/>
      <c r="HB56" s="260"/>
      <c r="HC56" s="260"/>
      <c r="HD56" s="260"/>
      <c r="HE56" s="260"/>
      <c r="HF56" s="260"/>
      <c r="HG56" s="260"/>
      <c r="HH56" s="260"/>
      <c r="HI56" s="260"/>
      <c r="HJ56" s="260"/>
      <c r="HK56" s="260"/>
      <c r="HL56" s="260"/>
      <c r="HM56" s="260"/>
      <c r="HN56" s="260"/>
      <c r="HO56" s="260"/>
      <c r="HP56" s="260"/>
      <c r="HQ56" s="260"/>
      <c r="HR56" s="260"/>
      <c r="HS56" s="260"/>
      <c r="HT56" s="260"/>
      <c r="HU56" s="260"/>
      <c r="HV56" s="260"/>
      <c r="HW56" s="260"/>
      <c r="HX56" s="260"/>
      <c r="HY56" s="260"/>
      <c r="HZ56" s="260"/>
      <c r="IA56" s="260"/>
      <c r="IB56" s="260"/>
      <c r="IC56" s="260"/>
      <c r="ID56" s="260"/>
      <c r="IE56" s="260"/>
      <c r="IF56" s="260"/>
      <c r="IG56" s="260"/>
      <c r="IH56" s="260"/>
      <c r="II56" s="260"/>
      <c r="IJ56" s="260"/>
      <c r="IK56" s="260"/>
      <c r="IL56" s="260"/>
      <c r="IM56" s="260"/>
      <c r="IN56" s="260"/>
      <c r="IO56" s="260"/>
      <c r="IP56" s="260"/>
      <c r="IQ56" s="260"/>
      <c r="IR56" s="260"/>
      <c r="IS56" s="260"/>
      <c r="IT56" s="260"/>
      <c r="IU56" s="260"/>
      <c r="IV56" s="260"/>
      <c r="IW56" s="260"/>
      <c r="IX56" s="260"/>
      <c r="IY56" s="260"/>
      <c r="IZ56" s="260"/>
      <c r="JA56" s="260"/>
      <c r="JB56" s="260"/>
      <c r="JC56" s="260"/>
      <c r="JD56" s="260"/>
      <c r="JE56" s="260"/>
      <c r="JF56" s="260"/>
      <c r="JG56" s="260"/>
      <c r="JH56" s="260"/>
      <c r="JI56" s="260"/>
      <c r="JJ56" s="260"/>
      <c r="JK56" s="260"/>
      <c r="JL56" s="260"/>
      <c r="JM56" s="260"/>
      <c r="JN56" s="260"/>
      <c r="JO56" s="260"/>
      <c r="JP56" s="260"/>
      <c r="JQ56" s="260"/>
      <c r="JR56" s="260"/>
      <c r="JS56" s="260"/>
      <c r="JT56" s="260"/>
      <c r="JU56" s="260"/>
      <c r="JV56" s="260"/>
      <c r="JW56" s="260"/>
      <c r="JX56" s="260"/>
      <c r="JY56" s="260"/>
      <c r="JZ56" s="260"/>
      <c r="KA56" s="260"/>
      <c r="KB56" s="260"/>
      <c r="KC56" s="260"/>
      <c r="KD56" s="260"/>
      <c r="KE56" s="260"/>
      <c r="KF56" s="260"/>
      <c r="KG56" s="260"/>
      <c r="KH56" s="260"/>
      <c r="KI56" s="260"/>
      <c r="KJ56" s="260"/>
      <c r="KK56" s="260"/>
      <c r="KL56" s="260"/>
      <c r="KM56" s="260"/>
      <c r="KN56" s="260"/>
      <c r="KO56" s="260"/>
      <c r="KP56" s="260"/>
      <c r="KQ56" s="260"/>
      <c r="KR56" s="260"/>
      <c r="KS56" s="260"/>
      <c r="KT56" s="260"/>
      <c r="KU56" s="260"/>
      <c r="KV56" s="260"/>
      <c r="KW56" s="260"/>
      <c r="KX56" s="260"/>
      <c r="KY56" s="260"/>
      <c r="KZ56" s="260"/>
      <c r="LA56" s="260"/>
      <c r="LB56" s="260"/>
      <c r="LC56" s="260"/>
      <c r="LD56" s="260"/>
      <c r="LE56" s="260"/>
      <c r="LF56" s="260"/>
      <c r="LG56" s="260"/>
      <c r="LH56" s="260"/>
      <c r="LI56" s="260"/>
      <c r="LJ56" s="260"/>
      <c r="LK56" s="260"/>
      <c r="LL56" s="260"/>
      <c r="LM56" s="260"/>
      <c r="LN56" s="260"/>
      <c r="LO56" s="260"/>
      <c r="LP56" s="260"/>
      <c r="LQ56" s="260"/>
      <c r="LR56" s="260"/>
      <c r="LS56" s="260"/>
      <c r="LT56" s="260"/>
      <c r="LU56" s="260"/>
      <c r="LV56" s="260"/>
      <c r="LW56" s="260"/>
      <c r="LX56" s="260"/>
      <c r="LY56" s="260"/>
      <c r="LZ56" s="260"/>
      <c r="MA56" s="260"/>
      <c r="MB56" s="260"/>
      <c r="MC56" s="260"/>
      <c r="MD56" s="260"/>
      <c r="ME56" s="260"/>
      <c r="MF56" s="260"/>
      <c r="MG56" s="260"/>
      <c r="MH56" s="260"/>
      <c r="MI56" s="260"/>
      <c r="MJ56" s="260"/>
      <c r="MK56" s="260"/>
      <c r="ML56" s="260"/>
      <c r="MM56" s="260"/>
      <c r="MN56" s="260"/>
      <c r="MO56" s="260"/>
      <c r="MP56" s="260"/>
      <c r="MQ56" s="260"/>
      <c r="MR56" s="260"/>
      <c r="MS56" s="260"/>
      <c r="MT56" s="260"/>
      <c r="MU56" s="260"/>
      <c r="MV56" s="260"/>
      <c r="MW56" s="260"/>
      <c r="MX56" s="260"/>
      <c r="MY56" s="260"/>
      <c r="MZ56" s="260"/>
      <c r="NA56" s="260"/>
      <c r="NB56" s="260"/>
      <c r="NC56" s="260"/>
      <c r="ND56" s="260"/>
      <c r="NE56" s="260"/>
      <c r="NF56" s="260"/>
      <c r="NG56" s="260"/>
      <c r="NH56" s="260"/>
      <c r="NI56" s="260"/>
      <c r="NJ56" s="260"/>
      <c r="NK56" s="260"/>
      <c r="NL56" s="260"/>
      <c r="NM56" s="260"/>
      <c r="NN56" s="260"/>
      <c r="NO56" s="260"/>
      <c r="NP56" s="260"/>
      <c r="NQ56" s="260"/>
      <c r="NR56" s="260"/>
      <c r="NS56" s="260"/>
      <c r="NT56" s="260"/>
      <c r="NU56" s="260"/>
      <c r="NV56" s="260"/>
      <c r="NW56" s="260"/>
      <c r="NX56" s="260"/>
      <c r="NY56" s="260"/>
      <c r="NZ56" s="260"/>
      <c r="OA56" s="260"/>
      <c r="OB56" s="260"/>
      <c r="OC56" s="260"/>
      <c r="OD56" s="260"/>
      <c r="OE56" s="260"/>
      <c r="OF56" s="260"/>
      <c r="OG56" s="260"/>
      <c r="OH56" s="260"/>
      <c r="OI56" s="260"/>
      <c r="OJ56" s="260"/>
      <c r="OK56" s="260"/>
      <c r="OL56" s="260"/>
      <c r="OM56" s="260"/>
      <c r="ON56" s="260"/>
      <c r="OO56" s="260"/>
      <c r="OP56" s="260"/>
      <c r="OQ56" s="260"/>
      <c r="OR56" s="260"/>
      <c r="OS56" s="260"/>
      <c r="OT56" s="260"/>
      <c r="OU56" s="260"/>
      <c r="OV56" s="260"/>
      <c r="OW56" s="260"/>
      <c r="OX56" s="260"/>
      <c r="OY56" s="260"/>
      <c r="OZ56" s="260"/>
      <c r="PA56" s="260"/>
      <c r="PB56" s="260"/>
      <c r="PC56" s="260"/>
      <c r="PD56" s="260"/>
      <c r="PE56" s="260"/>
      <c r="PF56" s="260"/>
      <c r="PG56" s="260"/>
      <c r="PH56" s="260"/>
      <c r="PI56" s="260"/>
      <c r="PJ56" s="260"/>
      <c r="PK56" s="260"/>
      <c r="PL56" s="260"/>
      <c r="PM56" s="260"/>
      <c r="PN56" s="260"/>
      <c r="PO56" s="260"/>
      <c r="PP56" s="260"/>
      <c r="PQ56" s="260"/>
      <c r="PR56" s="260"/>
      <c r="PS56" s="260"/>
      <c r="PT56" s="260"/>
      <c r="PU56" s="260"/>
      <c r="PV56" s="260"/>
      <c r="PW56" s="260"/>
      <c r="PX56" s="260"/>
      <c r="PY56" s="260"/>
      <c r="PZ56" s="260"/>
      <c r="QA56" s="260"/>
      <c r="QB56" s="260"/>
      <c r="QC56" s="260"/>
      <c r="QD56" s="260"/>
      <c r="QE56" s="260"/>
      <c r="QF56" s="260"/>
      <c r="QG56" s="260"/>
      <c r="QH56" s="260"/>
      <c r="QI56" s="260"/>
      <c r="QJ56" s="260"/>
      <c r="QK56" s="260"/>
      <c r="QL56" s="260"/>
      <c r="QM56" s="260"/>
      <c r="QN56" s="260"/>
      <c r="QO56" s="260"/>
      <c r="QP56" s="260"/>
      <c r="QQ56" s="260"/>
      <c r="QR56" s="260"/>
      <c r="QS56" s="260"/>
      <c r="QT56" s="260"/>
      <c r="QU56" s="260"/>
      <c r="QV56" s="260"/>
      <c r="QW56" s="260"/>
      <c r="QX56" s="260"/>
      <c r="QY56" s="260"/>
      <c r="QZ56" s="260"/>
      <c r="RA56" s="260"/>
      <c r="RB56" s="260"/>
      <c r="RC56" s="260"/>
      <c r="RD56" s="260"/>
      <c r="RE56" s="260"/>
      <c r="RF56" s="260"/>
      <c r="RG56" s="260"/>
      <c r="RH56" s="260"/>
      <c r="RI56" s="260"/>
      <c r="RJ56" s="260"/>
      <c r="RK56" s="260"/>
      <c r="RL56" s="260"/>
      <c r="RM56" s="260"/>
      <c r="RN56" s="260"/>
      <c r="RO56" s="260"/>
      <c r="RP56" s="260"/>
      <c r="RQ56" s="260"/>
      <c r="RR56" s="260"/>
      <c r="RS56" s="260"/>
      <c r="RT56" s="260"/>
      <c r="RU56" s="260"/>
      <c r="RV56" s="260"/>
    </row>
    <row r="57" spans="1:490" x14ac:dyDescent="0.3">
      <c r="A57" s="252"/>
      <c r="B57" s="259" t="s">
        <v>220</v>
      </c>
      <c r="C57" s="258" t="s">
        <v>221</v>
      </c>
      <c r="D57" s="252"/>
      <c r="E57" s="252"/>
      <c r="F57" s="252"/>
      <c r="G57" s="252"/>
      <c r="H57" s="252"/>
      <c r="I57" s="252"/>
      <c r="J57" s="252"/>
      <c r="K57" s="252"/>
      <c r="L57" s="252"/>
      <c r="M57" s="252"/>
      <c r="N57" s="252"/>
      <c r="O57" s="378"/>
      <c r="P57" s="378"/>
      <c r="Q57" s="378"/>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0"/>
      <c r="AP57" s="260"/>
      <c r="AQ57" s="260"/>
      <c r="AR57" s="260"/>
      <c r="AS57" s="260"/>
      <c r="AT57" s="260"/>
      <c r="AU57" s="260"/>
      <c r="AV57" s="260"/>
      <c r="AW57" s="260"/>
      <c r="AX57" s="260"/>
      <c r="AY57" s="260"/>
      <c r="AZ57" s="260"/>
      <c r="BA57" s="260"/>
      <c r="BB57" s="260"/>
      <c r="BC57" s="260"/>
      <c r="BD57" s="260"/>
      <c r="BE57" s="260"/>
      <c r="BF57" s="260"/>
      <c r="BG57" s="260"/>
      <c r="BH57" s="260"/>
      <c r="BI57" s="260"/>
      <c r="BJ57" s="260"/>
      <c r="BK57" s="260"/>
      <c r="BL57" s="260"/>
      <c r="BM57" s="260"/>
      <c r="BN57" s="260"/>
      <c r="BO57" s="260"/>
      <c r="BP57" s="260"/>
      <c r="BQ57" s="260"/>
      <c r="BR57" s="260"/>
      <c r="BS57" s="260"/>
      <c r="BT57" s="260"/>
      <c r="BU57" s="260"/>
      <c r="BV57" s="260"/>
      <c r="BW57" s="260"/>
      <c r="BX57" s="260"/>
      <c r="BY57" s="260"/>
      <c r="BZ57" s="260"/>
      <c r="CA57" s="260"/>
      <c r="CB57" s="260"/>
      <c r="CC57" s="260"/>
      <c r="CD57" s="260"/>
      <c r="CE57" s="260"/>
      <c r="CF57" s="260"/>
      <c r="CG57" s="260"/>
      <c r="CH57" s="260"/>
      <c r="CI57" s="260"/>
      <c r="CJ57" s="260"/>
      <c r="CK57" s="260"/>
      <c r="CL57" s="260"/>
      <c r="CM57" s="260"/>
      <c r="CN57" s="260"/>
      <c r="CO57" s="260"/>
      <c r="CP57" s="260"/>
      <c r="CQ57" s="260"/>
      <c r="CR57" s="260"/>
      <c r="CS57" s="260"/>
      <c r="CT57" s="260"/>
      <c r="CU57" s="260"/>
      <c r="CV57" s="260"/>
      <c r="CW57" s="260"/>
      <c r="CX57" s="260"/>
      <c r="CY57" s="260"/>
      <c r="CZ57" s="260"/>
      <c r="DA57" s="260"/>
      <c r="DB57" s="260"/>
      <c r="DC57" s="260"/>
      <c r="DD57" s="260"/>
      <c r="DE57" s="260"/>
      <c r="DF57" s="260"/>
      <c r="DG57" s="260"/>
      <c r="DH57" s="260"/>
      <c r="DI57" s="260"/>
      <c r="DJ57" s="260"/>
      <c r="DK57" s="260"/>
      <c r="DL57" s="260"/>
      <c r="DM57" s="260"/>
      <c r="DN57" s="260"/>
      <c r="DO57" s="260"/>
      <c r="DP57" s="260"/>
      <c r="DQ57" s="260"/>
      <c r="DR57" s="260"/>
      <c r="DS57" s="260"/>
      <c r="DT57" s="260"/>
      <c r="DU57" s="260"/>
      <c r="DV57" s="260"/>
      <c r="DW57" s="260"/>
      <c r="DX57" s="260"/>
      <c r="DY57" s="260"/>
      <c r="DZ57" s="260"/>
      <c r="EA57" s="260"/>
      <c r="EB57" s="260"/>
      <c r="EC57" s="260"/>
      <c r="ED57" s="260"/>
      <c r="EE57" s="260"/>
      <c r="EF57" s="260"/>
      <c r="EG57" s="260"/>
      <c r="EH57" s="260"/>
      <c r="EI57" s="260"/>
      <c r="EJ57" s="260"/>
      <c r="EK57" s="260"/>
      <c r="EL57" s="260"/>
      <c r="EM57" s="260"/>
      <c r="EN57" s="260"/>
      <c r="EO57" s="260"/>
      <c r="EP57" s="260"/>
      <c r="EQ57" s="260"/>
      <c r="ER57" s="260"/>
      <c r="ES57" s="260"/>
      <c r="ET57" s="260"/>
      <c r="EU57" s="260"/>
      <c r="EV57" s="260"/>
      <c r="EW57" s="260"/>
      <c r="EX57" s="260"/>
      <c r="EY57" s="260"/>
      <c r="EZ57" s="260"/>
      <c r="FA57" s="260"/>
      <c r="FB57" s="260"/>
      <c r="FC57" s="260"/>
      <c r="FD57" s="260"/>
      <c r="FE57" s="260"/>
      <c r="FF57" s="260"/>
      <c r="FG57" s="260"/>
      <c r="FH57" s="260"/>
      <c r="FI57" s="260"/>
      <c r="FJ57" s="260"/>
      <c r="FK57" s="260"/>
      <c r="FL57" s="260"/>
      <c r="FM57" s="260"/>
      <c r="FN57" s="260"/>
      <c r="FO57" s="260"/>
      <c r="FP57" s="260"/>
      <c r="FQ57" s="260"/>
      <c r="FR57" s="260"/>
      <c r="FS57" s="260"/>
      <c r="FT57" s="260"/>
      <c r="FU57" s="260"/>
      <c r="FV57" s="260"/>
      <c r="FW57" s="260"/>
      <c r="FX57" s="260"/>
      <c r="FY57" s="260"/>
      <c r="FZ57" s="260"/>
      <c r="GA57" s="260"/>
      <c r="GB57" s="260"/>
      <c r="GC57" s="260"/>
      <c r="GD57" s="260"/>
      <c r="GE57" s="260"/>
      <c r="GF57" s="260"/>
      <c r="GG57" s="260"/>
      <c r="GH57" s="260"/>
      <c r="GI57" s="260"/>
      <c r="GJ57" s="260"/>
      <c r="GK57" s="260"/>
      <c r="GL57" s="260"/>
      <c r="GM57" s="260"/>
      <c r="GN57" s="260"/>
      <c r="GO57" s="260"/>
      <c r="GP57" s="260"/>
      <c r="GQ57" s="260"/>
      <c r="GR57" s="260"/>
      <c r="GS57" s="260"/>
      <c r="GT57" s="260"/>
      <c r="GU57" s="260"/>
      <c r="GV57" s="260"/>
      <c r="GW57" s="260"/>
      <c r="GX57" s="260"/>
      <c r="GY57" s="260"/>
      <c r="GZ57" s="260"/>
      <c r="HA57" s="260"/>
      <c r="HB57" s="260"/>
      <c r="HC57" s="260"/>
      <c r="HD57" s="260"/>
      <c r="HE57" s="260"/>
      <c r="HF57" s="260"/>
      <c r="HG57" s="260"/>
      <c r="HH57" s="260"/>
      <c r="HI57" s="260"/>
      <c r="HJ57" s="260"/>
      <c r="HK57" s="260"/>
      <c r="HL57" s="260"/>
      <c r="HM57" s="260"/>
      <c r="HN57" s="260"/>
      <c r="HO57" s="260"/>
      <c r="HP57" s="260"/>
      <c r="HQ57" s="260"/>
      <c r="HR57" s="260"/>
      <c r="HS57" s="260"/>
      <c r="HT57" s="260"/>
      <c r="HU57" s="260"/>
      <c r="HV57" s="260"/>
      <c r="HW57" s="260"/>
      <c r="HX57" s="260"/>
      <c r="HY57" s="260"/>
      <c r="HZ57" s="260"/>
      <c r="IA57" s="260"/>
      <c r="IB57" s="260"/>
      <c r="IC57" s="260"/>
      <c r="ID57" s="260"/>
      <c r="IE57" s="260"/>
      <c r="IF57" s="260"/>
      <c r="IG57" s="260"/>
      <c r="IH57" s="260"/>
      <c r="II57" s="260"/>
      <c r="IJ57" s="260"/>
      <c r="IK57" s="260"/>
      <c r="IL57" s="260"/>
      <c r="IM57" s="260"/>
      <c r="IN57" s="260"/>
      <c r="IO57" s="260"/>
      <c r="IP57" s="260"/>
      <c r="IQ57" s="260"/>
      <c r="IR57" s="260"/>
      <c r="IS57" s="260"/>
      <c r="IT57" s="260"/>
      <c r="IU57" s="260"/>
      <c r="IV57" s="260"/>
      <c r="IW57" s="260"/>
      <c r="IX57" s="260"/>
      <c r="IY57" s="260"/>
      <c r="IZ57" s="260"/>
      <c r="JA57" s="260"/>
      <c r="JB57" s="260"/>
      <c r="JC57" s="260"/>
      <c r="JD57" s="260"/>
      <c r="JE57" s="260"/>
      <c r="JF57" s="260"/>
      <c r="JG57" s="260"/>
      <c r="JH57" s="260"/>
      <c r="JI57" s="260"/>
      <c r="JJ57" s="260"/>
      <c r="JK57" s="260"/>
      <c r="JL57" s="260"/>
      <c r="JM57" s="260"/>
      <c r="JN57" s="260"/>
      <c r="JO57" s="260"/>
      <c r="JP57" s="260"/>
      <c r="JQ57" s="260"/>
      <c r="JR57" s="260"/>
      <c r="JS57" s="260"/>
      <c r="JT57" s="260"/>
      <c r="JU57" s="260"/>
      <c r="JV57" s="260"/>
      <c r="JW57" s="260"/>
      <c r="JX57" s="260"/>
      <c r="JY57" s="260"/>
      <c r="JZ57" s="260"/>
      <c r="KA57" s="260"/>
      <c r="KB57" s="260"/>
      <c r="KC57" s="260"/>
      <c r="KD57" s="260"/>
      <c r="KE57" s="260"/>
      <c r="KF57" s="260"/>
      <c r="KG57" s="260"/>
      <c r="KH57" s="260"/>
      <c r="KI57" s="260"/>
      <c r="KJ57" s="260"/>
      <c r="KK57" s="260"/>
      <c r="KL57" s="260"/>
      <c r="KM57" s="260"/>
      <c r="KN57" s="260"/>
      <c r="KO57" s="260"/>
      <c r="KP57" s="260"/>
      <c r="KQ57" s="260"/>
      <c r="KR57" s="260"/>
      <c r="KS57" s="260"/>
      <c r="KT57" s="260"/>
      <c r="KU57" s="260"/>
      <c r="KV57" s="260"/>
      <c r="KW57" s="260"/>
      <c r="KX57" s="260"/>
      <c r="KY57" s="260"/>
      <c r="KZ57" s="260"/>
      <c r="LA57" s="260"/>
      <c r="LB57" s="260"/>
      <c r="LC57" s="260"/>
      <c r="LD57" s="260"/>
      <c r="LE57" s="260"/>
      <c r="LF57" s="260"/>
      <c r="LG57" s="260"/>
      <c r="LH57" s="260"/>
      <c r="LI57" s="260"/>
      <c r="LJ57" s="260"/>
      <c r="LK57" s="260"/>
      <c r="LL57" s="260"/>
      <c r="LM57" s="260"/>
      <c r="LN57" s="260"/>
      <c r="LO57" s="260"/>
      <c r="LP57" s="260"/>
      <c r="LQ57" s="260"/>
      <c r="LR57" s="260"/>
      <c r="LS57" s="260"/>
      <c r="LT57" s="260"/>
      <c r="LU57" s="260"/>
      <c r="LV57" s="260"/>
      <c r="LW57" s="260"/>
      <c r="LX57" s="260"/>
      <c r="LY57" s="260"/>
      <c r="LZ57" s="260"/>
      <c r="MA57" s="260"/>
      <c r="MB57" s="260"/>
      <c r="MC57" s="260"/>
      <c r="MD57" s="260"/>
      <c r="ME57" s="260"/>
      <c r="MF57" s="260"/>
      <c r="MG57" s="260"/>
      <c r="MH57" s="260"/>
      <c r="MI57" s="260"/>
      <c r="MJ57" s="260"/>
      <c r="MK57" s="260"/>
      <c r="ML57" s="260"/>
      <c r="MM57" s="260"/>
      <c r="MN57" s="260"/>
      <c r="MO57" s="260"/>
      <c r="MP57" s="260"/>
      <c r="MQ57" s="260"/>
      <c r="MR57" s="260"/>
      <c r="MS57" s="260"/>
      <c r="MT57" s="260"/>
      <c r="MU57" s="260"/>
      <c r="MV57" s="260"/>
      <c r="MW57" s="260"/>
      <c r="MX57" s="260"/>
      <c r="MY57" s="260"/>
      <c r="MZ57" s="260"/>
      <c r="NA57" s="260"/>
      <c r="NB57" s="260"/>
      <c r="NC57" s="260"/>
      <c r="ND57" s="260"/>
      <c r="NE57" s="260"/>
      <c r="NF57" s="260"/>
      <c r="NG57" s="260"/>
      <c r="NH57" s="260"/>
      <c r="NI57" s="260"/>
      <c r="NJ57" s="260"/>
      <c r="NK57" s="260"/>
      <c r="NL57" s="260"/>
      <c r="NM57" s="260"/>
      <c r="NN57" s="260"/>
      <c r="NO57" s="260"/>
      <c r="NP57" s="260"/>
      <c r="NQ57" s="260"/>
      <c r="NR57" s="260"/>
      <c r="NS57" s="260"/>
      <c r="NT57" s="260"/>
      <c r="NU57" s="260"/>
      <c r="NV57" s="260"/>
      <c r="NW57" s="260"/>
      <c r="NX57" s="260"/>
      <c r="NY57" s="260"/>
      <c r="NZ57" s="260"/>
      <c r="OA57" s="260"/>
      <c r="OB57" s="260"/>
      <c r="OC57" s="260"/>
      <c r="OD57" s="260"/>
      <c r="OE57" s="260"/>
      <c r="OF57" s="260"/>
      <c r="OG57" s="260"/>
      <c r="OH57" s="260"/>
      <c r="OI57" s="260"/>
      <c r="OJ57" s="260"/>
      <c r="OK57" s="260"/>
      <c r="OL57" s="260"/>
      <c r="OM57" s="260"/>
      <c r="ON57" s="260"/>
      <c r="OO57" s="260"/>
      <c r="OP57" s="260"/>
      <c r="OQ57" s="260"/>
      <c r="OR57" s="260"/>
      <c r="OS57" s="260"/>
      <c r="OT57" s="260"/>
      <c r="OU57" s="260"/>
      <c r="OV57" s="260"/>
      <c r="OW57" s="260"/>
      <c r="OX57" s="260"/>
      <c r="OY57" s="260"/>
      <c r="OZ57" s="260"/>
      <c r="PA57" s="260"/>
      <c r="PB57" s="260"/>
      <c r="PC57" s="260"/>
      <c r="PD57" s="260"/>
      <c r="PE57" s="260"/>
      <c r="PF57" s="260"/>
      <c r="PG57" s="260"/>
      <c r="PH57" s="260"/>
      <c r="PI57" s="260"/>
      <c r="PJ57" s="260"/>
      <c r="PK57" s="260"/>
      <c r="PL57" s="260"/>
      <c r="PM57" s="260"/>
      <c r="PN57" s="260"/>
      <c r="PO57" s="260"/>
      <c r="PP57" s="260"/>
      <c r="PQ57" s="260"/>
      <c r="PR57" s="260"/>
      <c r="PS57" s="260"/>
      <c r="PT57" s="260"/>
      <c r="PU57" s="260"/>
      <c r="PV57" s="260"/>
      <c r="PW57" s="260"/>
      <c r="PX57" s="260"/>
      <c r="PY57" s="260"/>
      <c r="PZ57" s="260"/>
      <c r="QA57" s="260"/>
      <c r="QB57" s="260"/>
      <c r="QC57" s="260"/>
      <c r="QD57" s="260"/>
      <c r="QE57" s="260"/>
      <c r="QF57" s="260"/>
      <c r="QG57" s="260"/>
      <c r="QH57" s="260"/>
      <c r="QI57" s="260"/>
      <c r="QJ57" s="260"/>
      <c r="QK57" s="260"/>
      <c r="QL57" s="260"/>
      <c r="QM57" s="260"/>
      <c r="QN57" s="260"/>
      <c r="QO57" s="260"/>
      <c r="QP57" s="260"/>
      <c r="QQ57" s="260"/>
      <c r="QR57" s="260"/>
      <c r="QS57" s="260"/>
      <c r="QT57" s="260"/>
      <c r="QU57" s="260"/>
      <c r="QV57" s="260"/>
      <c r="QW57" s="260"/>
      <c r="QX57" s="260"/>
      <c r="QY57" s="260"/>
      <c r="QZ57" s="260"/>
      <c r="RA57" s="260"/>
      <c r="RB57" s="260"/>
      <c r="RC57" s="260"/>
      <c r="RD57" s="260"/>
      <c r="RE57" s="260"/>
      <c r="RF57" s="260"/>
      <c r="RG57" s="260"/>
      <c r="RH57" s="260"/>
      <c r="RI57" s="260"/>
      <c r="RJ57" s="260"/>
      <c r="RK57" s="260"/>
      <c r="RL57" s="260"/>
      <c r="RM57" s="260"/>
      <c r="RN57" s="260"/>
      <c r="RO57" s="260"/>
      <c r="RP57" s="260"/>
      <c r="RQ57" s="260"/>
      <c r="RR57" s="260"/>
      <c r="RS57" s="260"/>
      <c r="RT57" s="260"/>
      <c r="RU57" s="260"/>
      <c r="RV57" s="260"/>
    </row>
    <row r="58" spans="1:490" x14ac:dyDescent="0.3">
      <c r="A58" s="258"/>
      <c r="B58" s="252"/>
      <c r="C58" s="258" t="s">
        <v>249</v>
      </c>
      <c r="D58" s="252"/>
      <c r="E58" s="252"/>
      <c r="F58" s="252"/>
      <c r="G58" s="252"/>
      <c r="H58" s="252"/>
      <c r="I58" s="252"/>
      <c r="J58" s="252"/>
      <c r="K58" s="252"/>
      <c r="L58" s="252"/>
      <c r="M58" s="252"/>
      <c r="N58" s="252"/>
      <c r="O58" s="378"/>
      <c r="P58" s="378"/>
      <c r="Q58" s="378"/>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c r="AX58" s="260"/>
      <c r="AY58" s="260"/>
      <c r="AZ58" s="260"/>
      <c r="BA58" s="260"/>
      <c r="BB58" s="260"/>
      <c r="BC58" s="260"/>
      <c r="BD58" s="260"/>
      <c r="BE58" s="260"/>
      <c r="BF58" s="260"/>
      <c r="BG58" s="260"/>
      <c r="BH58" s="260"/>
      <c r="BI58" s="260"/>
      <c r="BJ58" s="260"/>
      <c r="BK58" s="260"/>
      <c r="BL58" s="260"/>
      <c r="BM58" s="260"/>
      <c r="BN58" s="260"/>
      <c r="BO58" s="260"/>
      <c r="BP58" s="260"/>
      <c r="BQ58" s="260"/>
      <c r="BR58" s="260"/>
      <c r="BS58" s="260"/>
      <c r="BT58" s="260"/>
      <c r="BU58" s="260"/>
      <c r="BV58" s="260"/>
      <c r="BW58" s="260"/>
      <c r="BX58" s="260"/>
      <c r="BY58" s="260"/>
      <c r="BZ58" s="260"/>
      <c r="CA58" s="260"/>
      <c r="CB58" s="260"/>
      <c r="CC58" s="260"/>
      <c r="CD58" s="260"/>
      <c r="CE58" s="260"/>
      <c r="CF58" s="260"/>
      <c r="CG58" s="260"/>
      <c r="CH58" s="260"/>
      <c r="CI58" s="260"/>
      <c r="CJ58" s="260"/>
      <c r="CK58" s="260"/>
      <c r="CL58" s="260"/>
      <c r="CM58" s="260"/>
      <c r="CN58" s="260"/>
      <c r="CO58" s="260"/>
      <c r="CP58" s="260"/>
      <c r="CQ58" s="260"/>
      <c r="CR58" s="260"/>
      <c r="CS58" s="260"/>
      <c r="CT58" s="260"/>
      <c r="CU58" s="260"/>
      <c r="CV58" s="260"/>
      <c r="CW58" s="260"/>
      <c r="CX58" s="260"/>
      <c r="CY58" s="260"/>
      <c r="CZ58" s="260"/>
      <c r="DA58" s="260"/>
      <c r="DB58" s="260"/>
      <c r="DC58" s="260"/>
      <c r="DD58" s="260"/>
      <c r="DE58" s="260"/>
      <c r="DF58" s="260"/>
      <c r="DG58" s="260"/>
      <c r="DH58" s="260"/>
      <c r="DI58" s="260"/>
      <c r="DJ58" s="260"/>
      <c r="DK58" s="260"/>
      <c r="DL58" s="260"/>
      <c r="DM58" s="260"/>
      <c r="DN58" s="260"/>
      <c r="DO58" s="260"/>
      <c r="DP58" s="260"/>
      <c r="DQ58" s="260"/>
      <c r="DR58" s="260"/>
      <c r="DS58" s="260"/>
      <c r="DT58" s="260"/>
      <c r="DU58" s="260"/>
      <c r="DV58" s="260"/>
      <c r="DW58" s="260"/>
      <c r="DX58" s="260"/>
      <c r="DY58" s="260"/>
      <c r="DZ58" s="260"/>
      <c r="EA58" s="260"/>
      <c r="EB58" s="260"/>
      <c r="EC58" s="260"/>
      <c r="ED58" s="260"/>
      <c r="EE58" s="260"/>
      <c r="EF58" s="260"/>
      <c r="EG58" s="260"/>
      <c r="EH58" s="260"/>
      <c r="EI58" s="260"/>
      <c r="EJ58" s="260"/>
      <c r="EK58" s="260"/>
      <c r="EL58" s="260"/>
      <c r="EM58" s="260"/>
      <c r="EN58" s="260"/>
      <c r="EO58" s="260"/>
      <c r="EP58" s="260"/>
      <c r="EQ58" s="260"/>
      <c r="ER58" s="260"/>
      <c r="ES58" s="260"/>
      <c r="ET58" s="260"/>
      <c r="EU58" s="260"/>
      <c r="EV58" s="260"/>
      <c r="EW58" s="260"/>
      <c r="EX58" s="260"/>
      <c r="EY58" s="260"/>
      <c r="EZ58" s="260"/>
      <c r="FA58" s="260"/>
      <c r="FB58" s="260"/>
      <c r="FC58" s="260"/>
      <c r="FD58" s="260"/>
      <c r="FE58" s="260"/>
      <c r="FF58" s="260"/>
      <c r="FG58" s="260"/>
      <c r="FH58" s="260"/>
      <c r="FI58" s="260"/>
      <c r="FJ58" s="260"/>
      <c r="FK58" s="260"/>
      <c r="FL58" s="260"/>
      <c r="FM58" s="260"/>
      <c r="FN58" s="260"/>
      <c r="FO58" s="260"/>
      <c r="FP58" s="260"/>
      <c r="FQ58" s="260"/>
      <c r="FR58" s="260"/>
      <c r="FS58" s="260"/>
      <c r="FT58" s="260"/>
      <c r="FU58" s="260"/>
      <c r="FV58" s="260"/>
      <c r="FW58" s="260"/>
      <c r="FX58" s="260"/>
      <c r="FY58" s="260"/>
      <c r="FZ58" s="260"/>
      <c r="GA58" s="260"/>
      <c r="GB58" s="260"/>
      <c r="GC58" s="260"/>
      <c r="GD58" s="260"/>
      <c r="GE58" s="260"/>
      <c r="GF58" s="260"/>
      <c r="GG58" s="260"/>
      <c r="GH58" s="260"/>
      <c r="GI58" s="260"/>
      <c r="GJ58" s="260"/>
      <c r="GK58" s="260"/>
      <c r="GL58" s="260"/>
      <c r="GM58" s="260"/>
      <c r="GN58" s="260"/>
      <c r="GO58" s="260"/>
      <c r="GP58" s="260"/>
      <c r="GQ58" s="260"/>
      <c r="GR58" s="260"/>
      <c r="GS58" s="260"/>
      <c r="GT58" s="260"/>
      <c r="GU58" s="260"/>
      <c r="GV58" s="260"/>
      <c r="GW58" s="260"/>
      <c r="GX58" s="260"/>
      <c r="GY58" s="260"/>
      <c r="GZ58" s="260"/>
      <c r="HA58" s="260"/>
      <c r="HB58" s="260"/>
      <c r="HC58" s="260"/>
      <c r="HD58" s="260"/>
      <c r="HE58" s="260"/>
      <c r="HF58" s="260"/>
      <c r="HG58" s="260"/>
      <c r="HH58" s="260"/>
      <c r="HI58" s="260"/>
      <c r="HJ58" s="260"/>
      <c r="HK58" s="260"/>
      <c r="HL58" s="260"/>
      <c r="HM58" s="260"/>
      <c r="HN58" s="260"/>
      <c r="HO58" s="260"/>
      <c r="HP58" s="260"/>
      <c r="HQ58" s="260"/>
      <c r="HR58" s="260"/>
      <c r="HS58" s="260"/>
      <c r="HT58" s="260"/>
      <c r="HU58" s="260"/>
      <c r="HV58" s="260"/>
      <c r="HW58" s="260"/>
      <c r="HX58" s="260"/>
      <c r="HY58" s="260"/>
      <c r="HZ58" s="260"/>
      <c r="IA58" s="260"/>
      <c r="IB58" s="260"/>
      <c r="IC58" s="260"/>
      <c r="ID58" s="260"/>
      <c r="IE58" s="260"/>
      <c r="IF58" s="260"/>
      <c r="IG58" s="260"/>
      <c r="IH58" s="260"/>
      <c r="II58" s="260"/>
      <c r="IJ58" s="260"/>
      <c r="IK58" s="260"/>
      <c r="IL58" s="260"/>
      <c r="IM58" s="260"/>
      <c r="IN58" s="260"/>
      <c r="IO58" s="260"/>
      <c r="IP58" s="260"/>
      <c r="IQ58" s="260"/>
      <c r="IR58" s="260"/>
      <c r="IS58" s="260"/>
      <c r="IT58" s="260"/>
      <c r="IU58" s="260"/>
      <c r="IV58" s="260"/>
      <c r="IW58" s="260"/>
      <c r="IX58" s="260"/>
      <c r="IY58" s="260"/>
      <c r="IZ58" s="260"/>
      <c r="JA58" s="260"/>
      <c r="JB58" s="260"/>
      <c r="JC58" s="260"/>
      <c r="JD58" s="260"/>
      <c r="JE58" s="260"/>
      <c r="JF58" s="260"/>
      <c r="JG58" s="260"/>
      <c r="JH58" s="260"/>
      <c r="JI58" s="260"/>
      <c r="JJ58" s="260"/>
      <c r="JK58" s="260"/>
      <c r="JL58" s="260"/>
      <c r="JM58" s="260"/>
      <c r="JN58" s="260"/>
      <c r="JO58" s="260"/>
      <c r="JP58" s="260"/>
      <c r="JQ58" s="260"/>
      <c r="JR58" s="260"/>
      <c r="JS58" s="260"/>
      <c r="JT58" s="260"/>
      <c r="JU58" s="260"/>
      <c r="JV58" s="260"/>
      <c r="JW58" s="260"/>
      <c r="JX58" s="260"/>
      <c r="JY58" s="260"/>
      <c r="JZ58" s="260"/>
      <c r="KA58" s="260"/>
      <c r="KB58" s="260"/>
      <c r="KC58" s="260"/>
      <c r="KD58" s="260"/>
      <c r="KE58" s="260"/>
      <c r="KF58" s="260"/>
      <c r="KG58" s="260"/>
      <c r="KH58" s="260"/>
      <c r="KI58" s="260"/>
      <c r="KJ58" s="260"/>
      <c r="KK58" s="260"/>
      <c r="KL58" s="260"/>
      <c r="KM58" s="260"/>
      <c r="KN58" s="260"/>
      <c r="KO58" s="260"/>
      <c r="KP58" s="260"/>
      <c r="KQ58" s="260"/>
      <c r="KR58" s="260"/>
      <c r="KS58" s="260"/>
      <c r="KT58" s="260"/>
      <c r="KU58" s="260"/>
      <c r="KV58" s="260"/>
      <c r="KW58" s="260"/>
      <c r="KX58" s="260"/>
      <c r="KY58" s="260"/>
      <c r="KZ58" s="260"/>
      <c r="LA58" s="260"/>
      <c r="LB58" s="260"/>
      <c r="LC58" s="260"/>
      <c r="LD58" s="260"/>
      <c r="LE58" s="260"/>
      <c r="LF58" s="260"/>
      <c r="LG58" s="260"/>
      <c r="LH58" s="260"/>
      <c r="LI58" s="260"/>
      <c r="LJ58" s="260"/>
      <c r="LK58" s="260"/>
      <c r="LL58" s="260"/>
      <c r="LM58" s="260"/>
      <c r="LN58" s="260"/>
      <c r="LO58" s="260"/>
      <c r="LP58" s="260"/>
      <c r="LQ58" s="260"/>
      <c r="LR58" s="260"/>
      <c r="LS58" s="260"/>
      <c r="LT58" s="260"/>
      <c r="LU58" s="260"/>
      <c r="LV58" s="260"/>
      <c r="LW58" s="260"/>
      <c r="LX58" s="260"/>
      <c r="LY58" s="260"/>
      <c r="LZ58" s="260"/>
      <c r="MA58" s="260"/>
      <c r="MB58" s="260"/>
      <c r="MC58" s="260"/>
      <c r="MD58" s="260"/>
      <c r="ME58" s="260"/>
      <c r="MF58" s="260"/>
      <c r="MG58" s="260"/>
      <c r="MH58" s="260"/>
      <c r="MI58" s="260"/>
      <c r="MJ58" s="260"/>
      <c r="MK58" s="260"/>
      <c r="ML58" s="260"/>
      <c r="MM58" s="260"/>
      <c r="MN58" s="260"/>
      <c r="MO58" s="260"/>
      <c r="MP58" s="260"/>
      <c r="MQ58" s="260"/>
      <c r="MR58" s="260"/>
      <c r="MS58" s="260"/>
      <c r="MT58" s="260"/>
      <c r="MU58" s="260"/>
      <c r="MV58" s="260"/>
      <c r="MW58" s="260"/>
      <c r="MX58" s="260"/>
      <c r="MY58" s="260"/>
      <c r="MZ58" s="260"/>
      <c r="NA58" s="260"/>
      <c r="NB58" s="260"/>
      <c r="NC58" s="260"/>
      <c r="ND58" s="260"/>
      <c r="NE58" s="260"/>
      <c r="NF58" s="260"/>
      <c r="NG58" s="260"/>
      <c r="NH58" s="260"/>
      <c r="NI58" s="260"/>
      <c r="NJ58" s="260"/>
      <c r="NK58" s="260"/>
      <c r="NL58" s="260"/>
      <c r="NM58" s="260"/>
      <c r="NN58" s="260"/>
      <c r="NO58" s="260"/>
      <c r="NP58" s="260"/>
      <c r="NQ58" s="260"/>
      <c r="NR58" s="260"/>
      <c r="NS58" s="260"/>
      <c r="NT58" s="260"/>
      <c r="NU58" s="260"/>
      <c r="NV58" s="260"/>
      <c r="NW58" s="260"/>
      <c r="NX58" s="260"/>
      <c r="NY58" s="260"/>
      <c r="NZ58" s="260"/>
      <c r="OA58" s="260"/>
      <c r="OB58" s="260"/>
      <c r="OC58" s="260"/>
      <c r="OD58" s="260"/>
      <c r="OE58" s="260"/>
      <c r="OF58" s="260"/>
      <c r="OG58" s="260"/>
      <c r="OH58" s="260"/>
      <c r="OI58" s="260"/>
      <c r="OJ58" s="260"/>
      <c r="OK58" s="260"/>
      <c r="OL58" s="260"/>
      <c r="OM58" s="260"/>
      <c r="ON58" s="260"/>
      <c r="OO58" s="260"/>
      <c r="OP58" s="260"/>
      <c r="OQ58" s="260"/>
      <c r="OR58" s="260"/>
      <c r="OS58" s="260"/>
      <c r="OT58" s="260"/>
      <c r="OU58" s="260"/>
      <c r="OV58" s="260"/>
      <c r="OW58" s="260"/>
      <c r="OX58" s="260"/>
      <c r="OY58" s="260"/>
      <c r="OZ58" s="260"/>
      <c r="PA58" s="260"/>
      <c r="PB58" s="260"/>
      <c r="PC58" s="260"/>
      <c r="PD58" s="260"/>
      <c r="PE58" s="260"/>
      <c r="PF58" s="260"/>
      <c r="PG58" s="260"/>
      <c r="PH58" s="260"/>
      <c r="PI58" s="260"/>
      <c r="PJ58" s="260"/>
      <c r="PK58" s="260"/>
      <c r="PL58" s="260"/>
      <c r="PM58" s="260"/>
      <c r="PN58" s="260"/>
      <c r="PO58" s="260"/>
      <c r="PP58" s="260"/>
      <c r="PQ58" s="260"/>
      <c r="PR58" s="260"/>
      <c r="PS58" s="260"/>
      <c r="PT58" s="260"/>
      <c r="PU58" s="260"/>
      <c r="PV58" s="260"/>
      <c r="PW58" s="260"/>
      <c r="PX58" s="260"/>
      <c r="PY58" s="260"/>
      <c r="PZ58" s="260"/>
      <c r="QA58" s="260"/>
      <c r="QB58" s="260"/>
      <c r="QC58" s="260"/>
      <c r="QD58" s="260"/>
      <c r="QE58" s="260"/>
      <c r="QF58" s="260"/>
      <c r="QG58" s="260"/>
      <c r="QH58" s="260"/>
      <c r="QI58" s="260"/>
      <c r="QJ58" s="260"/>
      <c r="QK58" s="260"/>
      <c r="QL58" s="260"/>
      <c r="QM58" s="260"/>
      <c r="QN58" s="260"/>
      <c r="QO58" s="260"/>
      <c r="QP58" s="260"/>
      <c r="QQ58" s="260"/>
      <c r="QR58" s="260"/>
      <c r="QS58" s="260"/>
      <c r="QT58" s="260"/>
      <c r="QU58" s="260"/>
      <c r="QV58" s="260"/>
      <c r="QW58" s="260"/>
      <c r="QX58" s="260"/>
      <c r="QY58" s="260"/>
      <c r="QZ58" s="260"/>
      <c r="RA58" s="260"/>
      <c r="RB58" s="260"/>
      <c r="RC58" s="260"/>
      <c r="RD58" s="260"/>
      <c r="RE58" s="260"/>
      <c r="RF58" s="260"/>
      <c r="RG58" s="260"/>
      <c r="RH58" s="260"/>
      <c r="RI58" s="260"/>
      <c r="RJ58" s="260"/>
      <c r="RK58" s="260"/>
      <c r="RL58" s="260"/>
      <c r="RM58" s="260"/>
      <c r="RN58" s="260"/>
      <c r="RO58" s="260"/>
      <c r="RP58" s="260"/>
      <c r="RQ58" s="260"/>
      <c r="RR58" s="260"/>
      <c r="RS58" s="260"/>
      <c r="RT58" s="260"/>
      <c r="RU58" s="260"/>
      <c r="RV58" s="260"/>
    </row>
    <row r="59" spans="1:490" x14ac:dyDescent="0.3">
      <c r="A59" s="252"/>
      <c r="B59" s="259" t="s">
        <v>222</v>
      </c>
      <c r="C59" s="258" t="s">
        <v>223</v>
      </c>
      <c r="D59" s="252"/>
      <c r="E59" s="252"/>
      <c r="F59" s="252"/>
      <c r="G59" s="252"/>
      <c r="H59" s="252"/>
      <c r="I59" s="252"/>
      <c r="J59" s="252"/>
      <c r="K59" s="252"/>
      <c r="L59" s="252"/>
      <c r="M59" s="252"/>
      <c r="N59" s="252"/>
      <c r="O59" s="378"/>
      <c r="P59" s="378"/>
      <c r="Q59" s="378"/>
      <c r="R59" s="260"/>
      <c r="S59" s="260"/>
      <c r="T59" s="260"/>
      <c r="U59" s="260"/>
      <c r="V59" s="260"/>
      <c r="W59" s="260"/>
      <c r="X59" s="260"/>
      <c r="Y59" s="260"/>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AZ59" s="260"/>
      <c r="BA59" s="260"/>
      <c r="BB59" s="260"/>
      <c r="BC59" s="260"/>
      <c r="BD59" s="260"/>
      <c r="BE59" s="260"/>
      <c r="BF59" s="260"/>
      <c r="BG59" s="260"/>
      <c r="BH59" s="260"/>
      <c r="BI59" s="260"/>
      <c r="BJ59" s="260"/>
      <c r="BK59" s="260"/>
      <c r="BL59" s="260"/>
      <c r="BM59" s="260"/>
      <c r="BN59" s="260"/>
      <c r="BO59" s="260"/>
      <c r="BP59" s="260"/>
      <c r="BQ59" s="260"/>
      <c r="BR59" s="260"/>
      <c r="BS59" s="260"/>
      <c r="BT59" s="260"/>
      <c r="BU59" s="260"/>
      <c r="BV59" s="260"/>
      <c r="BW59" s="260"/>
      <c r="BX59" s="260"/>
      <c r="BY59" s="260"/>
      <c r="BZ59" s="260"/>
      <c r="CA59" s="260"/>
      <c r="CB59" s="260"/>
      <c r="CC59" s="260"/>
      <c r="CD59" s="260"/>
      <c r="CE59" s="260"/>
      <c r="CF59" s="260"/>
      <c r="CG59" s="260"/>
      <c r="CH59" s="260"/>
      <c r="CI59" s="260"/>
      <c r="CJ59" s="260"/>
      <c r="CK59" s="260"/>
      <c r="CL59" s="260"/>
      <c r="CM59" s="260"/>
      <c r="CN59" s="260"/>
      <c r="CO59" s="260"/>
      <c r="CP59" s="260"/>
      <c r="CQ59" s="260"/>
      <c r="CR59" s="260"/>
      <c r="CS59" s="260"/>
      <c r="CT59" s="260"/>
      <c r="CU59" s="260"/>
      <c r="CV59" s="260"/>
      <c r="CW59" s="260"/>
      <c r="CX59" s="260"/>
      <c r="CY59" s="260"/>
      <c r="CZ59" s="260"/>
      <c r="DA59" s="260"/>
      <c r="DB59" s="260"/>
      <c r="DC59" s="260"/>
      <c r="DD59" s="260"/>
      <c r="DE59" s="260"/>
      <c r="DF59" s="260"/>
      <c r="DG59" s="260"/>
      <c r="DH59" s="260"/>
      <c r="DI59" s="260"/>
      <c r="DJ59" s="260"/>
      <c r="DK59" s="260"/>
      <c r="DL59" s="260"/>
      <c r="DM59" s="260"/>
      <c r="DN59" s="260"/>
      <c r="DO59" s="260"/>
      <c r="DP59" s="260"/>
      <c r="DQ59" s="260"/>
      <c r="DR59" s="260"/>
      <c r="DS59" s="260"/>
      <c r="DT59" s="260"/>
      <c r="DU59" s="260"/>
      <c r="DV59" s="260"/>
      <c r="DW59" s="260"/>
      <c r="DX59" s="260"/>
      <c r="DY59" s="260"/>
      <c r="DZ59" s="260"/>
      <c r="EA59" s="260"/>
      <c r="EB59" s="260"/>
      <c r="EC59" s="260"/>
      <c r="ED59" s="260"/>
      <c r="EE59" s="260"/>
      <c r="EF59" s="260"/>
      <c r="EG59" s="260"/>
      <c r="EH59" s="260"/>
      <c r="EI59" s="260"/>
      <c r="EJ59" s="260"/>
      <c r="EK59" s="260"/>
      <c r="EL59" s="260"/>
      <c r="EM59" s="260"/>
      <c r="EN59" s="260"/>
      <c r="EO59" s="260"/>
      <c r="EP59" s="260"/>
      <c r="EQ59" s="260"/>
      <c r="ER59" s="260"/>
      <c r="ES59" s="260"/>
      <c r="ET59" s="260"/>
      <c r="EU59" s="260"/>
      <c r="EV59" s="260"/>
      <c r="EW59" s="260"/>
      <c r="EX59" s="260"/>
      <c r="EY59" s="260"/>
      <c r="EZ59" s="260"/>
      <c r="FA59" s="260"/>
      <c r="FB59" s="260"/>
      <c r="FC59" s="260"/>
      <c r="FD59" s="260"/>
      <c r="FE59" s="260"/>
      <c r="FF59" s="260"/>
      <c r="FG59" s="260"/>
      <c r="FH59" s="260"/>
      <c r="FI59" s="260"/>
      <c r="FJ59" s="260"/>
      <c r="FK59" s="260"/>
      <c r="FL59" s="260"/>
      <c r="FM59" s="260"/>
      <c r="FN59" s="260"/>
      <c r="FO59" s="260"/>
      <c r="FP59" s="260"/>
      <c r="FQ59" s="260"/>
      <c r="FR59" s="260"/>
      <c r="FS59" s="260"/>
      <c r="FT59" s="260"/>
      <c r="FU59" s="260"/>
      <c r="FV59" s="260"/>
      <c r="FW59" s="260"/>
      <c r="FX59" s="260"/>
      <c r="FY59" s="260"/>
      <c r="FZ59" s="260"/>
      <c r="GA59" s="260"/>
      <c r="GB59" s="260"/>
      <c r="GC59" s="260"/>
      <c r="GD59" s="260"/>
      <c r="GE59" s="260"/>
      <c r="GF59" s="260"/>
      <c r="GG59" s="260"/>
      <c r="GH59" s="260"/>
      <c r="GI59" s="260"/>
      <c r="GJ59" s="260"/>
      <c r="GK59" s="260"/>
      <c r="GL59" s="260"/>
      <c r="GM59" s="260"/>
      <c r="GN59" s="260"/>
      <c r="GO59" s="260"/>
      <c r="GP59" s="260"/>
      <c r="GQ59" s="260"/>
      <c r="GR59" s="260"/>
      <c r="GS59" s="260"/>
      <c r="GT59" s="260"/>
      <c r="GU59" s="260"/>
      <c r="GV59" s="260"/>
      <c r="GW59" s="260"/>
      <c r="GX59" s="260"/>
      <c r="GY59" s="260"/>
      <c r="GZ59" s="260"/>
      <c r="HA59" s="260"/>
      <c r="HB59" s="260"/>
      <c r="HC59" s="260"/>
      <c r="HD59" s="260"/>
      <c r="HE59" s="260"/>
      <c r="HF59" s="260"/>
      <c r="HG59" s="260"/>
      <c r="HH59" s="260"/>
      <c r="HI59" s="260"/>
      <c r="HJ59" s="260"/>
      <c r="HK59" s="260"/>
      <c r="HL59" s="260"/>
      <c r="HM59" s="260"/>
      <c r="HN59" s="260"/>
      <c r="HO59" s="260"/>
      <c r="HP59" s="260"/>
      <c r="HQ59" s="260"/>
      <c r="HR59" s="260"/>
      <c r="HS59" s="260"/>
      <c r="HT59" s="260"/>
      <c r="HU59" s="260"/>
      <c r="HV59" s="260"/>
      <c r="HW59" s="260"/>
      <c r="HX59" s="260"/>
      <c r="HY59" s="260"/>
      <c r="HZ59" s="260"/>
      <c r="IA59" s="260"/>
      <c r="IB59" s="260"/>
      <c r="IC59" s="260"/>
      <c r="ID59" s="260"/>
      <c r="IE59" s="260"/>
      <c r="IF59" s="260"/>
      <c r="IG59" s="260"/>
      <c r="IH59" s="260"/>
      <c r="II59" s="260"/>
      <c r="IJ59" s="260"/>
      <c r="IK59" s="260"/>
      <c r="IL59" s="260"/>
      <c r="IM59" s="260"/>
      <c r="IN59" s="260"/>
      <c r="IO59" s="260"/>
      <c r="IP59" s="260"/>
      <c r="IQ59" s="260"/>
      <c r="IR59" s="260"/>
      <c r="IS59" s="260"/>
      <c r="IT59" s="260"/>
      <c r="IU59" s="260"/>
      <c r="IV59" s="260"/>
      <c r="IW59" s="260"/>
      <c r="IX59" s="260"/>
      <c r="IY59" s="260"/>
      <c r="IZ59" s="260"/>
      <c r="JA59" s="260"/>
      <c r="JB59" s="260"/>
      <c r="JC59" s="260"/>
      <c r="JD59" s="260"/>
      <c r="JE59" s="260"/>
      <c r="JF59" s="260"/>
      <c r="JG59" s="260"/>
      <c r="JH59" s="260"/>
      <c r="JI59" s="260"/>
      <c r="JJ59" s="260"/>
      <c r="JK59" s="260"/>
      <c r="JL59" s="260"/>
      <c r="JM59" s="260"/>
      <c r="JN59" s="260"/>
      <c r="JO59" s="260"/>
      <c r="JP59" s="260"/>
      <c r="JQ59" s="260"/>
      <c r="JR59" s="260"/>
      <c r="JS59" s="260"/>
      <c r="JT59" s="260"/>
      <c r="JU59" s="260"/>
      <c r="JV59" s="260"/>
      <c r="JW59" s="260"/>
      <c r="JX59" s="260"/>
      <c r="JY59" s="260"/>
      <c r="JZ59" s="260"/>
      <c r="KA59" s="260"/>
      <c r="KB59" s="260"/>
      <c r="KC59" s="260"/>
      <c r="KD59" s="260"/>
      <c r="KE59" s="260"/>
      <c r="KF59" s="260"/>
      <c r="KG59" s="260"/>
      <c r="KH59" s="260"/>
      <c r="KI59" s="260"/>
      <c r="KJ59" s="260"/>
      <c r="KK59" s="260"/>
      <c r="KL59" s="260"/>
      <c r="KM59" s="260"/>
      <c r="KN59" s="260"/>
      <c r="KO59" s="260"/>
      <c r="KP59" s="260"/>
      <c r="KQ59" s="260"/>
      <c r="KR59" s="260"/>
      <c r="KS59" s="260"/>
      <c r="KT59" s="260"/>
      <c r="KU59" s="260"/>
      <c r="KV59" s="260"/>
      <c r="KW59" s="260"/>
      <c r="KX59" s="260"/>
      <c r="KY59" s="260"/>
      <c r="KZ59" s="260"/>
      <c r="LA59" s="260"/>
      <c r="LB59" s="260"/>
      <c r="LC59" s="260"/>
      <c r="LD59" s="260"/>
      <c r="LE59" s="260"/>
      <c r="LF59" s="260"/>
      <c r="LG59" s="260"/>
      <c r="LH59" s="260"/>
      <c r="LI59" s="260"/>
      <c r="LJ59" s="260"/>
      <c r="LK59" s="260"/>
      <c r="LL59" s="260"/>
      <c r="LM59" s="260"/>
      <c r="LN59" s="260"/>
      <c r="LO59" s="260"/>
      <c r="LP59" s="260"/>
      <c r="LQ59" s="260"/>
      <c r="LR59" s="260"/>
      <c r="LS59" s="260"/>
      <c r="LT59" s="260"/>
      <c r="LU59" s="260"/>
      <c r="LV59" s="260"/>
      <c r="LW59" s="260"/>
      <c r="LX59" s="260"/>
      <c r="LY59" s="260"/>
      <c r="LZ59" s="260"/>
      <c r="MA59" s="260"/>
      <c r="MB59" s="260"/>
      <c r="MC59" s="260"/>
      <c r="MD59" s="260"/>
      <c r="ME59" s="260"/>
      <c r="MF59" s="260"/>
      <c r="MG59" s="260"/>
      <c r="MH59" s="260"/>
      <c r="MI59" s="260"/>
      <c r="MJ59" s="260"/>
      <c r="MK59" s="260"/>
      <c r="ML59" s="260"/>
      <c r="MM59" s="260"/>
      <c r="MN59" s="260"/>
      <c r="MO59" s="260"/>
      <c r="MP59" s="260"/>
      <c r="MQ59" s="260"/>
      <c r="MR59" s="260"/>
      <c r="MS59" s="260"/>
      <c r="MT59" s="260"/>
      <c r="MU59" s="260"/>
      <c r="MV59" s="260"/>
      <c r="MW59" s="260"/>
      <c r="MX59" s="260"/>
      <c r="MY59" s="260"/>
      <c r="MZ59" s="260"/>
      <c r="NA59" s="260"/>
      <c r="NB59" s="260"/>
      <c r="NC59" s="260"/>
      <c r="ND59" s="260"/>
      <c r="NE59" s="260"/>
      <c r="NF59" s="260"/>
      <c r="NG59" s="260"/>
      <c r="NH59" s="260"/>
      <c r="NI59" s="260"/>
      <c r="NJ59" s="260"/>
      <c r="NK59" s="260"/>
      <c r="NL59" s="260"/>
      <c r="NM59" s="260"/>
      <c r="NN59" s="260"/>
      <c r="NO59" s="260"/>
      <c r="NP59" s="260"/>
      <c r="NQ59" s="260"/>
      <c r="NR59" s="260"/>
      <c r="NS59" s="260"/>
      <c r="NT59" s="260"/>
      <c r="NU59" s="260"/>
      <c r="NV59" s="260"/>
      <c r="NW59" s="260"/>
      <c r="NX59" s="260"/>
      <c r="NY59" s="260"/>
      <c r="NZ59" s="260"/>
      <c r="OA59" s="260"/>
      <c r="OB59" s="260"/>
      <c r="OC59" s="260"/>
      <c r="OD59" s="260"/>
      <c r="OE59" s="260"/>
      <c r="OF59" s="260"/>
      <c r="OG59" s="260"/>
      <c r="OH59" s="260"/>
      <c r="OI59" s="260"/>
      <c r="OJ59" s="260"/>
      <c r="OK59" s="260"/>
      <c r="OL59" s="260"/>
      <c r="OM59" s="260"/>
      <c r="ON59" s="260"/>
      <c r="OO59" s="260"/>
      <c r="OP59" s="260"/>
      <c r="OQ59" s="260"/>
      <c r="OR59" s="260"/>
      <c r="OS59" s="260"/>
      <c r="OT59" s="260"/>
      <c r="OU59" s="260"/>
      <c r="OV59" s="260"/>
      <c r="OW59" s="260"/>
      <c r="OX59" s="260"/>
      <c r="OY59" s="260"/>
      <c r="OZ59" s="260"/>
      <c r="PA59" s="260"/>
      <c r="PB59" s="260"/>
      <c r="PC59" s="260"/>
      <c r="PD59" s="260"/>
      <c r="PE59" s="260"/>
      <c r="PF59" s="260"/>
      <c r="PG59" s="260"/>
      <c r="PH59" s="260"/>
      <c r="PI59" s="260"/>
      <c r="PJ59" s="260"/>
      <c r="PK59" s="260"/>
      <c r="PL59" s="260"/>
      <c r="PM59" s="260"/>
      <c r="PN59" s="260"/>
      <c r="PO59" s="260"/>
      <c r="PP59" s="260"/>
      <c r="PQ59" s="260"/>
      <c r="PR59" s="260"/>
      <c r="PS59" s="260"/>
      <c r="PT59" s="260"/>
      <c r="PU59" s="260"/>
      <c r="PV59" s="260"/>
      <c r="PW59" s="260"/>
      <c r="PX59" s="260"/>
      <c r="PY59" s="260"/>
      <c r="PZ59" s="260"/>
      <c r="QA59" s="260"/>
      <c r="QB59" s="260"/>
      <c r="QC59" s="260"/>
      <c r="QD59" s="260"/>
      <c r="QE59" s="260"/>
      <c r="QF59" s="260"/>
      <c r="QG59" s="260"/>
      <c r="QH59" s="260"/>
      <c r="QI59" s="260"/>
      <c r="QJ59" s="260"/>
      <c r="QK59" s="260"/>
      <c r="QL59" s="260"/>
      <c r="QM59" s="260"/>
      <c r="QN59" s="260"/>
      <c r="QO59" s="260"/>
      <c r="QP59" s="260"/>
      <c r="QQ59" s="260"/>
      <c r="QR59" s="260"/>
      <c r="QS59" s="260"/>
      <c r="QT59" s="260"/>
      <c r="QU59" s="260"/>
      <c r="QV59" s="260"/>
      <c r="QW59" s="260"/>
      <c r="QX59" s="260"/>
      <c r="QY59" s="260"/>
      <c r="QZ59" s="260"/>
      <c r="RA59" s="260"/>
      <c r="RB59" s="260"/>
      <c r="RC59" s="260"/>
      <c r="RD59" s="260"/>
      <c r="RE59" s="260"/>
      <c r="RF59" s="260"/>
      <c r="RG59" s="260"/>
      <c r="RH59" s="260"/>
      <c r="RI59" s="260"/>
      <c r="RJ59" s="260"/>
      <c r="RK59" s="260"/>
      <c r="RL59" s="260"/>
      <c r="RM59" s="260"/>
      <c r="RN59" s="260"/>
      <c r="RO59" s="260"/>
      <c r="RP59" s="260"/>
      <c r="RQ59" s="260"/>
      <c r="RR59" s="260"/>
      <c r="RS59" s="260"/>
      <c r="RT59" s="260"/>
      <c r="RU59" s="260"/>
      <c r="RV59" s="260"/>
    </row>
    <row r="60" spans="1:490" x14ac:dyDescent="0.3">
      <c r="A60" s="252"/>
      <c r="B60" s="257" t="s">
        <v>224</v>
      </c>
      <c r="C60" s="258" t="s">
        <v>225</v>
      </c>
      <c r="D60" s="252"/>
      <c r="E60" s="252"/>
      <c r="F60" s="252"/>
      <c r="G60" s="252"/>
      <c r="H60" s="252"/>
      <c r="I60" s="252"/>
      <c r="J60" s="252"/>
      <c r="K60" s="252"/>
      <c r="L60" s="252"/>
      <c r="M60" s="252"/>
      <c r="N60" s="252"/>
      <c r="O60" s="378"/>
      <c r="P60" s="378"/>
      <c r="Q60" s="378"/>
      <c r="R60" s="260"/>
      <c r="S60" s="260"/>
      <c r="T60" s="260"/>
      <c r="U60" s="260"/>
      <c r="V60" s="260"/>
      <c r="W60" s="260"/>
      <c r="X60" s="260"/>
      <c r="Y60" s="260"/>
      <c r="Z60" s="260"/>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0"/>
      <c r="BG60" s="260"/>
      <c r="BH60" s="260"/>
      <c r="BI60" s="260"/>
      <c r="BJ60" s="260"/>
      <c r="BK60" s="260"/>
      <c r="BL60" s="260"/>
      <c r="BM60" s="260"/>
      <c r="BN60" s="260"/>
      <c r="BO60" s="260"/>
      <c r="BP60" s="260"/>
      <c r="BQ60" s="260"/>
      <c r="BR60" s="260"/>
      <c r="BS60" s="260"/>
      <c r="BT60" s="260"/>
      <c r="BU60" s="260"/>
      <c r="BV60" s="260"/>
      <c r="BW60" s="260"/>
      <c r="BX60" s="260"/>
      <c r="BY60" s="260"/>
      <c r="BZ60" s="260"/>
      <c r="CA60" s="260"/>
      <c r="CB60" s="260"/>
      <c r="CC60" s="260"/>
      <c r="CD60" s="260"/>
      <c r="CE60" s="260"/>
      <c r="CF60" s="260"/>
      <c r="CG60" s="260"/>
      <c r="CH60" s="260"/>
      <c r="CI60" s="260"/>
      <c r="CJ60" s="260"/>
      <c r="CK60" s="260"/>
      <c r="CL60" s="260"/>
      <c r="CM60" s="260"/>
      <c r="CN60" s="260"/>
      <c r="CO60" s="260"/>
      <c r="CP60" s="260"/>
      <c r="CQ60" s="260"/>
      <c r="CR60" s="260"/>
      <c r="CS60" s="260"/>
      <c r="CT60" s="260"/>
      <c r="CU60" s="260"/>
      <c r="CV60" s="260"/>
      <c r="CW60" s="260"/>
      <c r="CX60" s="260"/>
      <c r="CY60" s="260"/>
      <c r="CZ60" s="260"/>
      <c r="DA60" s="260"/>
      <c r="DB60" s="260"/>
      <c r="DC60" s="260"/>
      <c r="DD60" s="260"/>
      <c r="DE60" s="260"/>
      <c r="DF60" s="260"/>
      <c r="DG60" s="260"/>
      <c r="DH60" s="260"/>
      <c r="DI60" s="260"/>
      <c r="DJ60" s="260"/>
      <c r="DK60" s="260"/>
      <c r="DL60" s="260"/>
      <c r="DM60" s="260"/>
      <c r="DN60" s="260"/>
      <c r="DO60" s="260"/>
      <c r="DP60" s="260"/>
      <c r="DQ60" s="260"/>
      <c r="DR60" s="260"/>
      <c r="DS60" s="260"/>
      <c r="DT60" s="260"/>
      <c r="DU60" s="260"/>
      <c r="DV60" s="260"/>
      <c r="DW60" s="260"/>
      <c r="DX60" s="260"/>
      <c r="DY60" s="260"/>
      <c r="DZ60" s="260"/>
      <c r="EA60" s="260"/>
      <c r="EB60" s="260"/>
      <c r="EC60" s="260"/>
      <c r="ED60" s="260"/>
      <c r="EE60" s="260"/>
      <c r="EF60" s="260"/>
      <c r="EG60" s="260"/>
      <c r="EH60" s="260"/>
      <c r="EI60" s="260"/>
      <c r="EJ60" s="260"/>
      <c r="EK60" s="260"/>
      <c r="EL60" s="260"/>
      <c r="EM60" s="260"/>
      <c r="EN60" s="260"/>
      <c r="EO60" s="260"/>
      <c r="EP60" s="260"/>
      <c r="EQ60" s="260"/>
      <c r="ER60" s="260"/>
      <c r="ES60" s="260"/>
      <c r="ET60" s="260"/>
      <c r="EU60" s="260"/>
      <c r="EV60" s="260"/>
      <c r="EW60" s="260"/>
      <c r="EX60" s="260"/>
      <c r="EY60" s="260"/>
      <c r="EZ60" s="260"/>
      <c r="FA60" s="260"/>
      <c r="FB60" s="260"/>
      <c r="FC60" s="260"/>
      <c r="FD60" s="260"/>
      <c r="FE60" s="260"/>
      <c r="FF60" s="260"/>
      <c r="FG60" s="260"/>
      <c r="FH60" s="260"/>
      <c r="FI60" s="260"/>
      <c r="FJ60" s="260"/>
      <c r="FK60" s="260"/>
      <c r="FL60" s="260"/>
      <c r="FM60" s="260"/>
      <c r="FN60" s="260"/>
      <c r="FO60" s="260"/>
      <c r="FP60" s="260"/>
      <c r="FQ60" s="260"/>
      <c r="FR60" s="260"/>
      <c r="FS60" s="260"/>
      <c r="FT60" s="260"/>
      <c r="FU60" s="260"/>
      <c r="FV60" s="260"/>
      <c r="FW60" s="260"/>
      <c r="FX60" s="260"/>
      <c r="FY60" s="260"/>
      <c r="FZ60" s="260"/>
      <c r="GA60" s="260"/>
      <c r="GB60" s="260"/>
      <c r="GC60" s="260"/>
      <c r="GD60" s="260"/>
      <c r="GE60" s="260"/>
      <c r="GF60" s="260"/>
      <c r="GG60" s="260"/>
      <c r="GH60" s="260"/>
      <c r="GI60" s="260"/>
      <c r="GJ60" s="260"/>
      <c r="GK60" s="260"/>
      <c r="GL60" s="260"/>
      <c r="GM60" s="260"/>
      <c r="GN60" s="260"/>
      <c r="GO60" s="260"/>
      <c r="GP60" s="260"/>
      <c r="GQ60" s="260"/>
      <c r="GR60" s="260"/>
      <c r="GS60" s="260"/>
      <c r="GT60" s="260"/>
      <c r="GU60" s="260"/>
      <c r="GV60" s="260"/>
      <c r="GW60" s="260"/>
      <c r="GX60" s="260"/>
      <c r="GY60" s="260"/>
      <c r="GZ60" s="260"/>
      <c r="HA60" s="260"/>
      <c r="HB60" s="260"/>
      <c r="HC60" s="260"/>
      <c r="HD60" s="260"/>
      <c r="HE60" s="260"/>
      <c r="HF60" s="260"/>
      <c r="HG60" s="260"/>
      <c r="HH60" s="260"/>
      <c r="HI60" s="260"/>
      <c r="HJ60" s="260"/>
      <c r="HK60" s="260"/>
      <c r="HL60" s="260"/>
      <c r="HM60" s="260"/>
      <c r="HN60" s="260"/>
      <c r="HO60" s="260"/>
      <c r="HP60" s="260"/>
      <c r="HQ60" s="260"/>
      <c r="HR60" s="260"/>
      <c r="HS60" s="260"/>
      <c r="HT60" s="260"/>
      <c r="HU60" s="260"/>
      <c r="HV60" s="260"/>
      <c r="HW60" s="260"/>
      <c r="HX60" s="260"/>
      <c r="HY60" s="260"/>
      <c r="HZ60" s="260"/>
      <c r="IA60" s="260"/>
      <c r="IB60" s="260"/>
      <c r="IC60" s="260"/>
      <c r="ID60" s="260"/>
      <c r="IE60" s="260"/>
      <c r="IF60" s="260"/>
      <c r="IG60" s="260"/>
      <c r="IH60" s="260"/>
      <c r="II60" s="260"/>
      <c r="IJ60" s="260"/>
      <c r="IK60" s="260"/>
      <c r="IL60" s="260"/>
      <c r="IM60" s="260"/>
      <c r="IN60" s="260"/>
      <c r="IO60" s="260"/>
      <c r="IP60" s="260"/>
      <c r="IQ60" s="260"/>
      <c r="IR60" s="260"/>
      <c r="IS60" s="260"/>
      <c r="IT60" s="260"/>
      <c r="IU60" s="260"/>
      <c r="IV60" s="260"/>
      <c r="IW60" s="260"/>
      <c r="IX60" s="260"/>
      <c r="IY60" s="260"/>
      <c r="IZ60" s="260"/>
      <c r="JA60" s="260"/>
      <c r="JB60" s="260"/>
      <c r="JC60" s="260"/>
      <c r="JD60" s="260"/>
      <c r="JE60" s="260"/>
      <c r="JF60" s="260"/>
      <c r="JG60" s="260"/>
      <c r="JH60" s="260"/>
      <c r="JI60" s="260"/>
      <c r="JJ60" s="260"/>
      <c r="JK60" s="260"/>
      <c r="JL60" s="260"/>
      <c r="JM60" s="260"/>
      <c r="JN60" s="260"/>
      <c r="JO60" s="260"/>
      <c r="JP60" s="260"/>
      <c r="JQ60" s="260"/>
      <c r="JR60" s="260"/>
      <c r="JS60" s="260"/>
      <c r="JT60" s="260"/>
      <c r="JU60" s="260"/>
      <c r="JV60" s="260"/>
      <c r="JW60" s="260"/>
      <c r="JX60" s="260"/>
      <c r="JY60" s="260"/>
      <c r="JZ60" s="260"/>
      <c r="KA60" s="260"/>
      <c r="KB60" s="260"/>
      <c r="KC60" s="260"/>
      <c r="KD60" s="260"/>
      <c r="KE60" s="260"/>
      <c r="KF60" s="260"/>
      <c r="KG60" s="260"/>
      <c r="KH60" s="260"/>
      <c r="KI60" s="260"/>
      <c r="KJ60" s="260"/>
      <c r="KK60" s="260"/>
      <c r="KL60" s="260"/>
      <c r="KM60" s="260"/>
      <c r="KN60" s="260"/>
      <c r="KO60" s="260"/>
      <c r="KP60" s="260"/>
      <c r="KQ60" s="260"/>
      <c r="KR60" s="260"/>
      <c r="KS60" s="260"/>
      <c r="KT60" s="260"/>
      <c r="KU60" s="260"/>
      <c r="KV60" s="260"/>
      <c r="KW60" s="260"/>
      <c r="KX60" s="260"/>
      <c r="KY60" s="260"/>
      <c r="KZ60" s="260"/>
      <c r="LA60" s="260"/>
      <c r="LB60" s="260"/>
      <c r="LC60" s="260"/>
      <c r="LD60" s="260"/>
      <c r="LE60" s="260"/>
      <c r="LF60" s="260"/>
      <c r="LG60" s="260"/>
      <c r="LH60" s="260"/>
      <c r="LI60" s="260"/>
      <c r="LJ60" s="260"/>
      <c r="LK60" s="260"/>
      <c r="LL60" s="260"/>
      <c r="LM60" s="260"/>
      <c r="LN60" s="260"/>
      <c r="LO60" s="260"/>
      <c r="LP60" s="260"/>
      <c r="LQ60" s="260"/>
      <c r="LR60" s="260"/>
      <c r="LS60" s="260"/>
      <c r="LT60" s="260"/>
      <c r="LU60" s="260"/>
      <c r="LV60" s="260"/>
      <c r="LW60" s="260"/>
      <c r="LX60" s="260"/>
      <c r="LY60" s="260"/>
      <c r="LZ60" s="260"/>
      <c r="MA60" s="260"/>
      <c r="MB60" s="260"/>
      <c r="MC60" s="260"/>
      <c r="MD60" s="260"/>
      <c r="ME60" s="260"/>
      <c r="MF60" s="260"/>
      <c r="MG60" s="260"/>
      <c r="MH60" s="260"/>
      <c r="MI60" s="260"/>
      <c r="MJ60" s="260"/>
      <c r="MK60" s="260"/>
      <c r="ML60" s="260"/>
      <c r="MM60" s="260"/>
      <c r="MN60" s="260"/>
      <c r="MO60" s="260"/>
      <c r="MP60" s="260"/>
      <c r="MQ60" s="260"/>
      <c r="MR60" s="260"/>
      <c r="MS60" s="260"/>
      <c r="MT60" s="260"/>
      <c r="MU60" s="260"/>
      <c r="MV60" s="260"/>
      <c r="MW60" s="260"/>
      <c r="MX60" s="260"/>
      <c r="MY60" s="260"/>
      <c r="MZ60" s="260"/>
      <c r="NA60" s="260"/>
      <c r="NB60" s="260"/>
      <c r="NC60" s="260"/>
      <c r="ND60" s="260"/>
      <c r="NE60" s="260"/>
      <c r="NF60" s="260"/>
      <c r="NG60" s="260"/>
      <c r="NH60" s="260"/>
      <c r="NI60" s="260"/>
      <c r="NJ60" s="260"/>
      <c r="NK60" s="260"/>
      <c r="NL60" s="260"/>
      <c r="NM60" s="260"/>
      <c r="NN60" s="260"/>
      <c r="NO60" s="260"/>
      <c r="NP60" s="260"/>
      <c r="NQ60" s="260"/>
      <c r="NR60" s="260"/>
      <c r="NS60" s="260"/>
      <c r="NT60" s="260"/>
      <c r="NU60" s="260"/>
      <c r="NV60" s="260"/>
      <c r="NW60" s="260"/>
      <c r="NX60" s="260"/>
      <c r="NY60" s="260"/>
      <c r="NZ60" s="260"/>
      <c r="OA60" s="260"/>
      <c r="OB60" s="260"/>
      <c r="OC60" s="260"/>
      <c r="OD60" s="260"/>
      <c r="OE60" s="260"/>
      <c r="OF60" s="260"/>
      <c r="OG60" s="260"/>
      <c r="OH60" s="260"/>
      <c r="OI60" s="260"/>
      <c r="OJ60" s="260"/>
      <c r="OK60" s="260"/>
      <c r="OL60" s="260"/>
      <c r="OM60" s="260"/>
      <c r="ON60" s="260"/>
      <c r="OO60" s="260"/>
      <c r="OP60" s="260"/>
      <c r="OQ60" s="260"/>
      <c r="OR60" s="260"/>
      <c r="OS60" s="260"/>
      <c r="OT60" s="260"/>
      <c r="OU60" s="260"/>
      <c r="OV60" s="260"/>
      <c r="OW60" s="260"/>
      <c r="OX60" s="260"/>
      <c r="OY60" s="260"/>
      <c r="OZ60" s="260"/>
      <c r="PA60" s="260"/>
      <c r="PB60" s="260"/>
      <c r="PC60" s="260"/>
      <c r="PD60" s="260"/>
      <c r="PE60" s="260"/>
      <c r="PF60" s="260"/>
      <c r="PG60" s="260"/>
      <c r="PH60" s="260"/>
      <c r="PI60" s="260"/>
      <c r="PJ60" s="260"/>
      <c r="PK60" s="260"/>
      <c r="PL60" s="260"/>
      <c r="PM60" s="260"/>
      <c r="PN60" s="260"/>
      <c r="PO60" s="260"/>
      <c r="PP60" s="260"/>
      <c r="PQ60" s="260"/>
      <c r="PR60" s="260"/>
      <c r="PS60" s="260"/>
      <c r="PT60" s="260"/>
      <c r="PU60" s="260"/>
      <c r="PV60" s="260"/>
      <c r="PW60" s="260"/>
      <c r="PX60" s="260"/>
      <c r="PY60" s="260"/>
      <c r="PZ60" s="260"/>
      <c r="QA60" s="260"/>
      <c r="QB60" s="260"/>
      <c r="QC60" s="260"/>
      <c r="QD60" s="260"/>
      <c r="QE60" s="260"/>
      <c r="QF60" s="260"/>
      <c r="QG60" s="260"/>
      <c r="QH60" s="260"/>
      <c r="QI60" s="260"/>
      <c r="QJ60" s="260"/>
      <c r="QK60" s="260"/>
      <c r="QL60" s="260"/>
      <c r="QM60" s="260"/>
      <c r="QN60" s="260"/>
      <c r="QO60" s="260"/>
      <c r="QP60" s="260"/>
      <c r="QQ60" s="260"/>
      <c r="QR60" s="260"/>
      <c r="QS60" s="260"/>
      <c r="QT60" s="260"/>
      <c r="QU60" s="260"/>
      <c r="QV60" s="260"/>
      <c r="QW60" s="260"/>
      <c r="QX60" s="260"/>
      <c r="QY60" s="260"/>
      <c r="QZ60" s="260"/>
      <c r="RA60" s="260"/>
      <c r="RB60" s="260"/>
      <c r="RC60" s="260"/>
      <c r="RD60" s="260"/>
      <c r="RE60" s="260"/>
      <c r="RF60" s="260"/>
      <c r="RG60" s="260"/>
      <c r="RH60" s="260"/>
      <c r="RI60" s="260"/>
      <c r="RJ60" s="260"/>
      <c r="RK60" s="260"/>
      <c r="RL60" s="260"/>
      <c r="RM60" s="260"/>
      <c r="RN60" s="260"/>
      <c r="RO60" s="260"/>
      <c r="RP60" s="260"/>
      <c r="RQ60" s="260"/>
      <c r="RR60" s="260"/>
      <c r="RS60" s="260"/>
      <c r="RT60" s="260"/>
      <c r="RU60" s="260"/>
      <c r="RV60" s="260"/>
    </row>
    <row r="61" spans="1:490" x14ac:dyDescent="0.3">
      <c r="A61" s="252"/>
      <c r="B61" s="257"/>
      <c r="C61" s="252"/>
      <c r="D61" s="252"/>
      <c r="E61" s="252"/>
      <c r="F61" s="252"/>
      <c r="G61" s="252"/>
      <c r="H61" s="252"/>
      <c r="I61" s="252"/>
      <c r="J61" s="252"/>
      <c r="K61" s="252"/>
      <c r="L61" s="252"/>
      <c r="M61" s="252"/>
      <c r="N61" s="252"/>
      <c r="O61" s="378"/>
      <c r="P61" s="378"/>
      <c r="Q61" s="378"/>
      <c r="R61" s="260"/>
      <c r="S61" s="260"/>
      <c r="T61" s="260"/>
      <c r="U61" s="260"/>
      <c r="V61" s="260"/>
      <c r="W61" s="260"/>
      <c r="X61" s="260"/>
      <c r="Y61" s="260"/>
      <c r="Z61" s="260"/>
      <c r="AA61" s="260"/>
      <c r="AB61" s="260"/>
      <c r="AC61" s="260"/>
      <c r="AD61" s="260"/>
      <c r="AE61" s="260"/>
      <c r="AF61" s="260"/>
      <c r="AG61" s="260"/>
      <c r="AH61" s="260"/>
      <c r="AI61" s="260"/>
      <c r="AJ61" s="260"/>
      <c r="AK61" s="260"/>
      <c r="AL61" s="260"/>
      <c r="AM61" s="260"/>
      <c r="AN61" s="260"/>
      <c r="AO61" s="260"/>
      <c r="AP61" s="260"/>
      <c r="AQ61" s="260"/>
      <c r="AR61" s="260"/>
      <c r="AS61" s="260"/>
      <c r="AT61" s="260"/>
      <c r="AU61" s="260"/>
      <c r="AV61" s="260"/>
      <c r="AW61" s="260"/>
      <c r="AX61" s="260"/>
      <c r="AY61" s="260"/>
      <c r="AZ61" s="260"/>
      <c r="BA61" s="260"/>
      <c r="BB61" s="260"/>
      <c r="BC61" s="260"/>
      <c r="BD61" s="260"/>
      <c r="BE61" s="260"/>
      <c r="BF61" s="260"/>
      <c r="BG61" s="260"/>
      <c r="BH61" s="260"/>
      <c r="BI61" s="260"/>
      <c r="BJ61" s="260"/>
      <c r="BK61" s="260"/>
      <c r="BL61" s="260"/>
      <c r="BM61" s="260"/>
      <c r="BN61" s="260"/>
      <c r="BO61" s="260"/>
      <c r="BP61" s="260"/>
      <c r="BQ61" s="260"/>
      <c r="BR61" s="260"/>
      <c r="BS61" s="260"/>
      <c r="BT61" s="260"/>
      <c r="BU61" s="260"/>
      <c r="BV61" s="260"/>
      <c r="BW61" s="260"/>
      <c r="BX61" s="260"/>
      <c r="BY61" s="260"/>
      <c r="BZ61" s="260"/>
      <c r="CA61" s="260"/>
      <c r="CB61" s="260"/>
      <c r="CC61" s="260"/>
      <c r="CD61" s="260"/>
      <c r="CE61" s="260"/>
      <c r="CF61" s="260"/>
      <c r="CG61" s="260"/>
      <c r="CH61" s="260"/>
      <c r="CI61" s="260"/>
      <c r="CJ61" s="260"/>
      <c r="CK61" s="260"/>
      <c r="CL61" s="260"/>
      <c r="CM61" s="260"/>
      <c r="CN61" s="260"/>
      <c r="CO61" s="260"/>
      <c r="CP61" s="260"/>
      <c r="CQ61" s="260"/>
      <c r="CR61" s="260"/>
      <c r="CS61" s="260"/>
      <c r="CT61" s="260"/>
      <c r="CU61" s="260"/>
      <c r="CV61" s="260"/>
      <c r="CW61" s="260"/>
      <c r="CX61" s="260"/>
      <c r="CY61" s="260"/>
      <c r="CZ61" s="260"/>
      <c r="DA61" s="260"/>
      <c r="DB61" s="260"/>
      <c r="DC61" s="260"/>
      <c r="DD61" s="260"/>
      <c r="DE61" s="260"/>
      <c r="DF61" s="260"/>
      <c r="DG61" s="260"/>
      <c r="DH61" s="260"/>
      <c r="DI61" s="260"/>
      <c r="DJ61" s="260"/>
      <c r="DK61" s="260"/>
      <c r="DL61" s="260"/>
      <c r="DM61" s="260"/>
      <c r="DN61" s="260"/>
      <c r="DO61" s="260"/>
      <c r="DP61" s="260"/>
      <c r="DQ61" s="260"/>
      <c r="DR61" s="260"/>
      <c r="DS61" s="260"/>
      <c r="DT61" s="260"/>
      <c r="DU61" s="260"/>
      <c r="DV61" s="260"/>
      <c r="DW61" s="260"/>
      <c r="DX61" s="260"/>
      <c r="DY61" s="260"/>
      <c r="DZ61" s="260"/>
      <c r="EA61" s="260"/>
      <c r="EB61" s="260"/>
      <c r="EC61" s="260"/>
      <c r="ED61" s="260"/>
      <c r="EE61" s="260"/>
      <c r="EF61" s="260"/>
      <c r="EG61" s="260"/>
      <c r="EH61" s="260"/>
      <c r="EI61" s="260"/>
      <c r="EJ61" s="260"/>
      <c r="EK61" s="260"/>
      <c r="EL61" s="260"/>
      <c r="EM61" s="260"/>
      <c r="EN61" s="260"/>
      <c r="EO61" s="260"/>
      <c r="EP61" s="260"/>
      <c r="EQ61" s="260"/>
      <c r="ER61" s="260"/>
      <c r="ES61" s="260"/>
      <c r="ET61" s="260"/>
      <c r="EU61" s="260"/>
      <c r="EV61" s="260"/>
      <c r="EW61" s="260"/>
      <c r="EX61" s="260"/>
      <c r="EY61" s="260"/>
      <c r="EZ61" s="260"/>
      <c r="FA61" s="260"/>
      <c r="FB61" s="260"/>
      <c r="FC61" s="260"/>
      <c r="FD61" s="260"/>
      <c r="FE61" s="260"/>
      <c r="FF61" s="260"/>
      <c r="FG61" s="260"/>
      <c r="FH61" s="260"/>
      <c r="FI61" s="260"/>
      <c r="FJ61" s="260"/>
      <c r="FK61" s="260"/>
      <c r="FL61" s="260"/>
      <c r="FM61" s="260"/>
      <c r="FN61" s="260"/>
      <c r="FO61" s="260"/>
      <c r="FP61" s="260"/>
      <c r="FQ61" s="260"/>
      <c r="FR61" s="260"/>
      <c r="FS61" s="260"/>
      <c r="FT61" s="260"/>
      <c r="FU61" s="260"/>
      <c r="FV61" s="260"/>
      <c r="FW61" s="260"/>
      <c r="FX61" s="260"/>
      <c r="FY61" s="260"/>
      <c r="FZ61" s="260"/>
      <c r="GA61" s="260"/>
      <c r="GB61" s="260"/>
      <c r="GC61" s="260"/>
      <c r="GD61" s="260"/>
      <c r="GE61" s="260"/>
      <c r="GF61" s="260"/>
      <c r="GG61" s="260"/>
      <c r="GH61" s="260"/>
      <c r="GI61" s="260"/>
      <c r="GJ61" s="260"/>
      <c r="GK61" s="260"/>
      <c r="GL61" s="260"/>
      <c r="GM61" s="260"/>
      <c r="GN61" s="260"/>
      <c r="GO61" s="260"/>
      <c r="GP61" s="260"/>
      <c r="GQ61" s="260"/>
      <c r="GR61" s="260"/>
      <c r="GS61" s="260"/>
      <c r="GT61" s="260"/>
      <c r="GU61" s="260"/>
      <c r="GV61" s="260"/>
      <c r="GW61" s="260"/>
      <c r="GX61" s="260"/>
      <c r="GY61" s="260"/>
      <c r="GZ61" s="260"/>
      <c r="HA61" s="260"/>
      <c r="HB61" s="260"/>
      <c r="HC61" s="260"/>
      <c r="HD61" s="260"/>
      <c r="HE61" s="260"/>
      <c r="HF61" s="260"/>
      <c r="HG61" s="260"/>
      <c r="HH61" s="260"/>
      <c r="HI61" s="260"/>
      <c r="HJ61" s="260"/>
      <c r="HK61" s="260"/>
      <c r="HL61" s="260"/>
      <c r="HM61" s="260"/>
      <c r="HN61" s="260"/>
      <c r="HO61" s="260"/>
      <c r="HP61" s="260"/>
      <c r="HQ61" s="260"/>
      <c r="HR61" s="260"/>
      <c r="HS61" s="260"/>
      <c r="HT61" s="260"/>
      <c r="HU61" s="260"/>
      <c r="HV61" s="260"/>
      <c r="HW61" s="260"/>
      <c r="HX61" s="260"/>
      <c r="HY61" s="260"/>
      <c r="HZ61" s="260"/>
      <c r="IA61" s="260"/>
      <c r="IB61" s="260"/>
      <c r="IC61" s="260"/>
      <c r="ID61" s="260"/>
      <c r="IE61" s="260"/>
      <c r="IF61" s="260"/>
      <c r="IG61" s="260"/>
      <c r="IH61" s="260"/>
      <c r="II61" s="260"/>
      <c r="IJ61" s="260"/>
      <c r="IK61" s="260"/>
      <c r="IL61" s="260"/>
      <c r="IM61" s="260"/>
      <c r="IN61" s="260"/>
      <c r="IO61" s="260"/>
      <c r="IP61" s="260"/>
      <c r="IQ61" s="260"/>
      <c r="IR61" s="260"/>
      <c r="IS61" s="260"/>
      <c r="IT61" s="260"/>
      <c r="IU61" s="260"/>
      <c r="IV61" s="260"/>
      <c r="IW61" s="260"/>
      <c r="IX61" s="260"/>
      <c r="IY61" s="260"/>
      <c r="IZ61" s="260"/>
      <c r="JA61" s="260"/>
      <c r="JB61" s="260"/>
      <c r="JC61" s="260"/>
      <c r="JD61" s="260"/>
      <c r="JE61" s="260"/>
      <c r="JF61" s="260"/>
      <c r="JG61" s="260"/>
      <c r="JH61" s="260"/>
      <c r="JI61" s="260"/>
      <c r="JJ61" s="260"/>
      <c r="JK61" s="260"/>
      <c r="JL61" s="260"/>
      <c r="JM61" s="260"/>
      <c r="JN61" s="260"/>
      <c r="JO61" s="260"/>
      <c r="JP61" s="260"/>
      <c r="JQ61" s="260"/>
      <c r="JR61" s="260"/>
      <c r="JS61" s="260"/>
      <c r="JT61" s="260"/>
      <c r="JU61" s="260"/>
      <c r="JV61" s="260"/>
      <c r="JW61" s="260"/>
      <c r="JX61" s="260"/>
      <c r="JY61" s="260"/>
      <c r="JZ61" s="260"/>
      <c r="KA61" s="260"/>
      <c r="KB61" s="260"/>
      <c r="KC61" s="260"/>
      <c r="KD61" s="260"/>
      <c r="KE61" s="260"/>
      <c r="KF61" s="260"/>
      <c r="KG61" s="260"/>
      <c r="KH61" s="260"/>
      <c r="KI61" s="260"/>
      <c r="KJ61" s="260"/>
      <c r="KK61" s="260"/>
      <c r="KL61" s="260"/>
      <c r="KM61" s="260"/>
      <c r="KN61" s="260"/>
      <c r="KO61" s="260"/>
      <c r="KP61" s="260"/>
      <c r="KQ61" s="260"/>
      <c r="KR61" s="260"/>
      <c r="KS61" s="260"/>
      <c r="KT61" s="260"/>
      <c r="KU61" s="260"/>
      <c r="KV61" s="260"/>
      <c r="KW61" s="260"/>
      <c r="KX61" s="260"/>
      <c r="KY61" s="260"/>
      <c r="KZ61" s="260"/>
      <c r="LA61" s="260"/>
      <c r="LB61" s="260"/>
      <c r="LC61" s="260"/>
      <c r="LD61" s="260"/>
      <c r="LE61" s="260"/>
      <c r="LF61" s="260"/>
      <c r="LG61" s="260"/>
      <c r="LH61" s="260"/>
      <c r="LI61" s="260"/>
      <c r="LJ61" s="260"/>
      <c r="LK61" s="260"/>
      <c r="LL61" s="260"/>
      <c r="LM61" s="260"/>
      <c r="LN61" s="260"/>
      <c r="LO61" s="260"/>
      <c r="LP61" s="260"/>
      <c r="LQ61" s="260"/>
      <c r="LR61" s="260"/>
      <c r="LS61" s="260"/>
      <c r="LT61" s="260"/>
      <c r="LU61" s="260"/>
      <c r="LV61" s="260"/>
      <c r="LW61" s="260"/>
      <c r="LX61" s="260"/>
      <c r="LY61" s="260"/>
      <c r="LZ61" s="260"/>
      <c r="MA61" s="260"/>
      <c r="MB61" s="260"/>
      <c r="MC61" s="260"/>
      <c r="MD61" s="260"/>
      <c r="ME61" s="260"/>
      <c r="MF61" s="260"/>
      <c r="MG61" s="260"/>
      <c r="MH61" s="260"/>
      <c r="MI61" s="260"/>
      <c r="MJ61" s="260"/>
      <c r="MK61" s="260"/>
      <c r="ML61" s="260"/>
      <c r="MM61" s="260"/>
      <c r="MN61" s="260"/>
      <c r="MO61" s="260"/>
      <c r="MP61" s="260"/>
      <c r="MQ61" s="260"/>
      <c r="MR61" s="260"/>
      <c r="MS61" s="260"/>
      <c r="MT61" s="260"/>
      <c r="MU61" s="260"/>
      <c r="MV61" s="260"/>
      <c r="MW61" s="260"/>
      <c r="MX61" s="260"/>
      <c r="MY61" s="260"/>
      <c r="MZ61" s="260"/>
      <c r="NA61" s="260"/>
      <c r="NB61" s="260"/>
      <c r="NC61" s="260"/>
      <c r="ND61" s="260"/>
      <c r="NE61" s="260"/>
      <c r="NF61" s="260"/>
      <c r="NG61" s="260"/>
      <c r="NH61" s="260"/>
      <c r="NI61" s="260"/>
      <c r="NJ61" s="260"/>
      <c r="NK61" s="260"/>
      <c r="NL61" s="260"/>
      <c r="NM61" s="260"/>
      <c r="NN61" s="260"/>
      <c r="NO61" s="260"/>
      <c r="NP61" s="260"/>
      <c r="NQ61" s="260"/>
      <c r="NR61" s="260"/>
      <c r="NS61" s="260"/>
      <c r="NT61" s="260"/>
      <c r="NU61" s="260"/>
      <c r="NV61" s="260"/>
      <c r="NW61" s="260"/>
      <c r="NX61" s="260"/>
      <c r="NY61" s="260"/>
      <c r="NZ61" s="260"/>
      <c r="OA61" s="260"/>
      <c r="OB61" s="260"/>
      <c r="OC61" s="260"/>
      <c r="OD61" s="260"/>
      <c r="OE61" s="260"/>
      <c r="OF61" s="260"/>
      <c r="OG61" s="260"/>
      <c r="OH61" s="260"/>
      <c r="OI61" s="260"/>
      <c r="OJ61" s="260"/>
      <c r="OK61" s="260"/>
      <c r="OL61" s="260"/>
      <c r="OM61" s="260"/>
      <c r="ON61" s="260"/>
      <c r="OO61" s="260"/>
      <c r="OP61" s="260"/>
      <c r="OQ61" s="260"/>
      <c r="OR61" s="260"/>
      <c r="OS61" s="260"/>
      <c r="OT61" s="260"/>
      <c r="OU61" s="260"/>
      <c r="OV61" s="260"/>
      <c r="OW61" s="260"/>
      <c r="OX61" s="260"/>
      <c r="OY61" s="260"/>
      <c r="OZ61" s="260"/>
      <c r="PA61" s="260"/>
      <c r="PB61" s="260"/>
      <c r="PC61" s="260"/>
      <c r="PD61" s="260"/>
      <c r="PE61" s="260"/>
      <c r="PF61" s="260"/>
      <c r="PG61" s="260"/>
      <c r="PH61" s="260"/>
      <c r="PI61" s="260"/>
      <c r="PJ61" s="260"/>
      <c r="PK61" s="260"/>
      <c r="PL61" s="260"/>
      <c r="PM61" s="260"/>
      <c r="PN61" s="260"/>
      <c r="PO61" s="260"/>
      <c r="PP61" s="260"/>
      <c r="PQ61" s="260"/>
      <c r="PR61" s="260"/>
      <c r="PS61" s="260"/>
      <c r="PT61" s="260"/>
      <c r="PU61" s="260"/>
      <c r="PV61" s="260"/>
      <c r="PW61" s="260"/>
      <c r="PX61" s="260"/>
      <c r="PY61" s="260"/>
      <c r="PZ61" s="260"/>
      <c r="QA61" s="260"/>
      <c r="QB61" s="260"/>
      <c r="QC61" s="260"/>
      <c r="QD61" s="260"/>
      <c r="QE61" s="260"/>
      <c r="QF61" s="260"/>
      <c r="QG61" s="260"/>
      <c r="QH61" s="260"/>
      <c r="QI61" s="260"/>
      <c r="QJ61" s="260"/>
      <c r="QK61" s="260"/>
      <c r="QL61" s="260"/>
      <c r="QM61" s="260"/>
      <c r="QN61" s="260"/>
      <c r="QO61" s="260"/>
      <c r="QP61" s="260"/>
      <c r="QQ61" s="260"/>
      <c r="QR61" s="260"/>
      <c r="QS61" s="260"/>
      <c r="QT61" s="260"/>
      <c r="QU61" s="260"/>
      <c r="QV61" s="260"/>
      <c r="QW61" s="260"/>
      <c r="QX61" s="260"/>
      <c r="QY61" s="260"/>
      <c r="QZ61" s="260"/>
      <c r="RA61" s="260"/>
      <c r="RB61" s="260"/>
      <c r="RC61" s="260"/>
      <c r="RD61" s="260"/>
      <c r="RE61" s="260"/>
      <c r="RF61" s="260"/>
      <c r="RG61" s="260"/>
      <c r="RH61" s="260"/>
      <c r="RI61" s="260"/>
      <c r="RJ61" s="260"/>
      <c r="RK61" s="260"/>
      <c r="RL61" s="260"/>
      <c r="RM61" s="260"/>
      <c r="RN61" s="260"/>
      <c r="RO61" s="260"/>
      <c r="RP61" s="260"/>
      <c r="RQ61" s="260"/>
      <c r="RR61" s="260"/>
      <c r="RS61" s="260"/>
      <c r="RT61" s="260"/>
      <c r="RU61" s="260"/>
      <c r="RV61" s="260"/>
    </row>
    <row r="62" spans="1:490" x14ac:dyDescent="0.3">
      <c r="A62" s="252"/>
      <c r="B62" s="288" t="s">
        <v>69</v>
      </c>
      <c r="C62" s="252"/>
      <c r="D62" s="252"/>
      <c r="E62" s="252"/>
      <c r="F62" s="252"/>
      <c r="G62" s="252"/>
      <c r="H62" s="252"/>
      <c r="I62" s="252"/>
      <c r="J62" s="252"/>
      <c r="K62" s="252"/>
      <c r="L62" s="252"/>
      <c r="M62" s="252"/>
      <c r="N62" s="252"/>
      <c r="O62" s="378"/>
      <c r="P62" s="378"/>
      <c r="Q62" s="378"/>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c r="AQ62" s="260"/>
      <c r="AR62" s="260"/>
      <c r="AS62" s="260"/>
      <c r="AT62" s="260"/>
      <c r="AU62" s="260"/>
      <c r="AV62" s="260"/>
      <c r="AW62" s="260"/>
      <c r="AX62" s="260"/>
      <c r="AY62" s="260"/>
      <c r="AZ62" s="260"/>
      <c r="BA62" s="260"/>
      <c r="BB62" s="260"/>
      <c r="BC62" s="260"/>
      <c r="BD62" s="260"/>
      <c r="BE62" s="260"/>
      <c r="BF62" s="260"/>
      <c r="BG62" s="260"/>
      <c r="BH62" s="260"/>
      <c r="BI62" s="260"/>
      <c r="BJ62" s="260"/>
      <c r="BK62" s="260"/>
      <c r="BL62" s="260"/>
      <c r="BM62" s="260"/>
      <c r="BN62" s="260"/>
      <c r="BO62" s="260"/>
      <c r="BP62" s="260"/>
      <c r="BQ62" s="260"/>
      <c r="BR62" s="260"/>
      <c r="BS62" s="260"/>
      <c r="BT62" s="260"/>
      <c r="BU62" s="260"/>
      <c r="BV62" s="260"/>
      <c r="BW62" s="260"/>
      <c r="BX62" s="260"/>
      <c r="BY62" s="260"/>
      <c r="BZ62" s="260"/>
      <c r="CA62" s="260"/>
      <c r="CB62" s="260"/>
      <c r="CC62" s="260"/>
      <c r="CD62" s="260"/>
      <c r="CE62" s="260"/>
      <c r="CF62" s="260"/>
      <c r="CG62" s="260"/>
      <c r="CH62" s="260"/>
      <c r="CI62" s="260"/>
      <c r="CJ62" s="260"/>
      <c r="CK62" s="260"/>
      <c r="CL62" s="260"/>
      <c r="CM62" s="260"/>
      <c r="CN62" s="260"/>
      <c r="CO62" s="260"/>
      <c r="CP62" s="260"/>
      <c r="CQ62" s="260"/>
      <c r="CR62" s="260"/>
      <c r="CS62" s="260"/>
      <c r="CT62" s="260"/>
      <c r="CU62" s="260"/>
      <c r="CV62" s="260"/>
      <c r="CW62" s="260"/>
      <c r="CX62" s="260"/>
      <c r="CY62" s="260"/>
      <c r="CZ62" s="260"/>
      <c r="DA62" s="260"/>
      <c r="DB62" s="260"/>
      <c r="DC62" s="260"/>
      <c r="DD62" s="260"/>
      <c r="DE62" s="260"/>
      <c r="DF62" s="260"/>
      <c r="DG62" s="260"/>
      <c r="DH62" s="260"/>
      <c r="DI62" s="260"/>
      <c r="DJ62" s="260"/>
      <c r="DK62" s="260"/>
      <c r="DL62" s="260"/>
      <c r="DM62" s="260"/>
      <c r="DN62" s="260"/>
      <c r="DO62" s="260"/>
      <c r="DP62" s="260"/>
      <c r="DQ62" s="260"/>
      <c r="DR62" s="260"/>
      <c r="DS62" s="260"/>
      <c r="DT62" s="260"/>
      <c r="DU62" s="260"/>
      <c r="DV62" s="260"/>
      <c r="DW62" s="260"/>
      <c r="DX62" s="260"/>
      <c r="DY62" s="260"/>
      <c r="DZ62" s="260"/>
      <c r="EA62" s="260"/>
      <c r="EB62" s="260"/>
      <c r="EC62" s="260"/>
      <c r="ED62" s="260"/>
      <c r="EE62" s="260"/>
      <c r="EF62" s="260"/>
      <c r="EG62" s="260"/>
      <c r="EH62" s="260"/>
      <c r="EI62" s="260"/>
      <c r="EJ62" s="260"/>
      <c r="EK62" s="260"/>
      <c r="EL62" s="260"/>
      <c r="EM62" s="260"/>
      <c r="EN62" s="260"/>
      <c r="EO62" s="260"/>
      <c r="EP62" s="260"/>
      <c r="EQ62" s="260"/>
      <c r="ER62" s="260"/>
      <c r="ES62" s="260"/>
      <c r="ET62" s="260"/>
      <c r="EU62" s="260"/>
      <c r="EV62" s="260"/>
      <c r="EW62" s="260"/>
      <c r="EX62" s="260"/>
      <c r="EY62" s="260"/>
      <c r="EZ62" s="260"/>
      <c r="FA62" s="260"/>
      <c r="FB62" s="260"/>
      <c r="FC62" s="260"/>
      <c r="FD62" s="260"/>
      <c r="FE62" s="260"/>
      <c r="FF62" s="260"/>
      <c r="FG62" s="260"/>
      <c r="FH62" s="260"/>
      <c r="FI62" s="260"/>
      <c r="FJ62" s="260"/>
      <c r="FK62" s="260"/>
      <c r="FL62" s="260"/>
      <c r="FM62" s="260"/>
      <c r="FN62" s="260"/>
      <c r="FO62" s="260"/>
      <c r="FP62" s="260"/>
      <c r="FQ62" s="260"/>
      <c r="FR62" s="260"/>
      <c r="FS62" s="260"/>
      <c r="FT62" s="260"/>
      <c r="FU62" s="260"/>
      <c r="FV62" s="260"/>
      <c r="FW62" s="260"/>
      <c r="FX62" s="260"/>
      <c r="FY62" s="260"/>
      <c r="FZ62" s="260"/>
      <c r="GA62" s="260"/>
      <c r="GB62" s="260"/>
      <c r="GC62" s="260"/>
      <c r="GD62" s="260"/>
      <c r="GE62" s="260"/>
      <c r="GF62" s="260"/>
      <c r="GG62" s="260"/>
      <c r="GH62" s="260"/>
      <c r="GI62" s="260"/>
      <c r="GJ62" s="260"/>
      <c r="GK62" s="260"/>
      <c r="GL62" s="260"/>
      <c r="GM62" s="260"/>
      <c r="GN62" s="260"/>
      <c r="GO62" s="260"/>
      <c r="GP62" s="260"/>
      <c r="GQ62" s="260"/>
      <c r="GR62" s="260"/>
      <c r="GS62" s="260"/>
      <c r="GT62" s="260"/>
      <c r="GU62" s="260"/>
      <c r="GV62" s="260"/>
      <c r="GW62" s="260"/>
      <c r="GX62" s="260"/>
      <c r="GY62" s="260"/>
      <c r="GZ62" s="260"/>
      <c r="HA62" s="260"/>
      <c r="HB62" s="260"/>
      <c r="HC62" s="260"/>
      <c r="HD62" s="260"/>
      <c r="HE62" s="260"/>
      <c r="HF62" s="260"/>
      <c r="HG62" s="260"/>
      <c r="HH62" s="260"/>
      <c r="HI62" s="260"/>
      <c r="HJ62" s="260"/>
      <c r="HK62" s="260"/>
      <c r="HL62" s="260"/>
      <c r="HM62" s="260"/>
      <c r="HN62" s="260"/>
      <c r="HO62" s="260"/>
      <c r="HP62" s="260"/>
      <c r="HQ62" s="260"/>
      <c r="HR62" s="260"/>
      <c r="HS62" s="260"/>
      <c r="HT62" s="260"/>
      <c r="HU62" s="260"/>
      <c r="HV62" s="260"/>
      <c r="HW62" s="260"/>
      <c r="HX62" s="260"/>
      <c r="HY62" s="260"/>
      <c r="HZ62" s="260"/>
      <c r="IA62" s="260"/>
      <c r="IB62" s="260"/>
      <c r="IC62" s="260"/>
      <c r="ID62" s="260"/>
      <c r="IE62" s="260"/>
      <c r="IF62" s="260"/>
      <c r="IG62" s="260"/>
      <c r="IH62" s="260"/>
      <c r="II62" s="260"/>
      <c r="IJ62" s="260"/>
      <c r="IK62" s="260"/>
      <c r="IL62" s="260"/>
      <c r="IM62" s="260"/>
      <c r="IN62" s="260"/>
      <c r="IO62" s="260"/>
      <c r="IP62" s="260"/>
      <c r="IQ62" s="260"/>
      <c r="IR62" s="260"/>
      <c r="IS62" s="260"/>
      <c r="IT62" s="260"/>
      <c r="IU62" s="260"/>
      <c r="IV62" s="260"/>
      <c r="IW62" s="260"/>
      <c r="IX62" s="260"/>
      <c r="IY62" s="260"/>
      <c r="IZ62" s="260"/>
      <c r="JA62" s="260"/>
      <c r="JB62" s="260"/>
      <c r="JC62" s="260"/>
      <c r="JD62" s="260"/>
      <c r="JE62" s="260"/>
      <c r="JF62" s="260"/>
      <c r="JG62" s="260"/>
      <c r="JH62" s="260"/>
      <c r="JI62" s="260"/>
      <c r="JJ62" s="260"/>
      <c r="JK62" s="260"/>
      <c r="JL62" s="260"/>
      <c r="JM62" s="260"/>
      <c r="JN62" s="260"/>
      <c r="JO62" s="260"/>
      <c r="JP62" s="260"/>
      <c r="JQ62" s="260"/>
      <c r="JR62" s="260"/>
      <c r="JS62" s="260"/>
      <c r="JT62" s="260"/>
      <c r="JU62" s="260"/>
      <c r="JV62" s="260"/>
      <c r="JW62" s="260"/>
      <c r="JX62" s="260"/>
      <c r="JY62" s="260"/>
      <c r="JZ62" s="260"/>
      <c r="KA62" s="260"/>
      <c r="KB62" s="260"/>
      <c r="KC62" s="260"/>
      <c r="KD62" s="260"/>
      <c r="KE62" s="260"/>
      <c r="KF62" s="260"/>
      <c r="KG62" s="260"/>
      <c r="KH62" s="260"/>
      <c r="KI62" s="260"/>
      <c r="KJ62" s="260"/>
      <c r="KK62" s="260"/>
      <c r="KL62" s="260"/>
      <c r="KM62" s="260"/>
      <c r="KN62" s="260"/>
      <c r="KO62" s="260"/>
      <c r="KP62" s="260"/>
      <c r="KQ62" s="260"/>
      <c r="KR62" s="260"/>
      <c r="KS62" s="260"/>
      <c r="KT62" s="260"/>
      <c r="KU62" s="260"/>
      <c r="KV62" s="260"/>
      <c r="KW62" s="260"/>
      <c r="KX62" s="260"/>
      <c r="KY62" s="260"/>
      <c r="KZ62" s="260"/>
      <c r="LA62" s="260"/>
      <c r="LB62" s="260"/>
      <c r="LC62" s="260"/>
      <c r="LD62" s="260"/>
      <c r="LE62" s="260"/>
      <c r="LF62" s="260"/>
      <c r="LG62" s="260"/>
      <c r="LH62" s="260"/>
      <c r="LI62" s="260"/>
      <c r="LJ62" s="260"/>
      <c r="LK62" s="260"/>
      <c r="LL62" s="260"/>
      <c r="LM62" s="260"/>
      <c r="LN62" s="260"/>
      <c r="LO62" s="260"/>
      <c r="LP62" s="260"/>
      <c r="LQ62" s="260"/>
      <c r="LR62" s="260"/>
      <c r="LS62" s="260"/>
      <c r="LT62" s="260"/>
      <c r="LU62" s="260"/>
      <c r="LV62" s="260"/>
      <c r="LW62" s="260"/>
      <c r="LX62" s="260"/>
      <c r="LY62" s="260"/>
      <c r="LZ62" s="260"/>
      <c r="MA62" s="260"/>
      <c r="MB62" s="260"/>
      <c r="MC62" s="260"/>
      <c r="MD62" s="260"/>
      <c r="ME62" s="260"/>
      <c r="MF62" s="260"/>
      <c r="MG62" s="260"/>
      <c r="MH62" s="260"/>
      <c r="MI62" s="260"/>
      <c r="MJ62" s="260"/>
      <c r="MK62" s="260"/>
      <c r="ML62" s="260"/>
      <c r="MM62" s="260"/>
      <c r="MN62" s="260"/>
      <c r="MO62" s="260"/>
      <c r="MP62" s="260"/>
      <c r="MQ62" s="260"/>
      <c r="MR62" s="260"/>
      <c r="MS62" s="260"/>
      <c r="MT62" s="260"/>
      <c r="MU62" s="260"/>
      <c r="MV62" s="260"/>
      <c r="MW62" s="260"/>
      <c r="MX62" s="260"/>
      <c r="MY62" s="260"/>
      <c r="MZ62" s="260"/>
      <c r="NA62" s="260"/>
      <c r="NB62" s="260"/>
      <c r="NC62" s="260"/>
      <c r="ND62" s="260"/>
      <c r="NE62" s="260"/>
      <c r="NF62" s="260"/>
      <c r="NG62" s="260"/>
      <c r="NH62" s="260"/>
      <c r="NI62" s="260"/>
      <c r="NJ62" s="260"/>
      <c r="NK62" s="260"/>
      <c r="NL62" s="260"/>
      <c r="NM62" s="260"/>
      <c r="NN62" s="260"/>
      <c r="NO62" s="260"/>
      <c r="NP62" s="260"/>
      <c r="NQ62" s="260"/>
      <c r="NR62" s="260"/>
      <c r="NS62" s="260"/>
      <c r="NT62" s="260"/>
      <c r="NU62" s="260"/>
      <c r="NV62" s="260"/>
      <c r="NW62" s="260"/>
      <c r="NX62" s="260"/>
      <c r="NY62" s="260"/>
      <c r="NZ62" s="260"/>
      <c r="OA62" s="260"/>
      <c r="OB62" s="260"/>
      <c r="OC62" s="260"/>
      <c r="OD62" s="260"/>
      <c r="OE62" s="260"/>
      <c r="OF62" s="260"/>
      <c r="OG62" s="260"/>
      <c r="OH62" s="260"/>
      <c r="OI62" s="260"/>
      <c r="OJ62" s="260"/>
      <c r="OK62" s="260"/>
      <c r="OL62" s="260"/>
      <c r="OM62" s="260"/>
      <c r="ON62" s="260"/>
      <c r="OO62" s="260"/>
      <c r="OP62" s="260"/>
      <c r="OQ62" s="260"/>
      <c r="OR62" s="260"/>
      <c r="OS62" s="260"/>
      <c r="OT62" s="260"/>
      <c r="OU62" s="260"/>
      <c r="OV62" s="260"/>
      <c r="OW62" s="260"/>
      <c r="OX62" s="260"/>
      <c r="OY62" s="260"/>
      <c r="OZ62" s="260"/>
      <c r="PA62" s="260"/>
      <c r="PB62" s="260"/>
      <c r="PC62" s="260"/>
      <c r="PD62" s="260"/>
      <c r="PE62" s="260"/>
      <c r="PF62" s="260"/>
      <c r="PG62" s="260"/>
      <c r="PH62" s="260"/>
      <c r="PI62" s="260"/>
      <c r="PJ62" s="260"/>
      <c r="PK62" s="260"/>
      <c r="PL62" s="260"/>
      <c r="PM62" s="260"/>
      <c r="PN62" s="260"/>
      <c r="PO62" s="260"/>
      <c r="PP62" s="260"/>
      <c r="PQ62" s="260"/>
      <c r="PR62" s="260"/>
      <c r="PS62" s="260"/>
      <c r="PT62" s="260"/>
      <c r="PU62" s="260"/>
      <c r="PV62" s="260"/>
      <c r="PW62" s="260"/>
      <c r="PX62" s="260"/>
      <c r="PY62" s="260"/>
      <c r="PZ62" s="260"/>
      <c r="QA62" s="260"/>
      <c r="QB62" s="260"/>
      <c r="QC62" s="260"/>
      <c r="QD62" s="260"/>
      <c r="QE62" s="260"/>
      <c r="QF62" s="260"/>
      <c r="QG62" s="260"/>
      <c r="QH62" s="260"/>
      <c r="QI62" s="260"/>
      <c r="QJ62" s="260"/>
      <c r="QK62" s="260"/>
      <c r="QL62" s="260"/>
      <c r="QM62" s="260"/>
      <c r="QN62" s="260"/>
      <c r="QO62" s="260"/>
      <c r="QP62" s="260"/>
      <c r="QQ62" s="260"/>
      <c r="QR62" s="260"/>
      <c r="QS62" s="260"/>
      <c r="QT62" s="260"/>
      <c r="QU62" s="260"/>
      <c r="QV62" s="260"/>
      <c r="QW62" s="260"/>
      <c r="QX62" s="260"/>
      <c r="QY62" s="260"/>
      <c r="QZ62" s="260"/>
      <c r="RA62" s="260"/>
      <c r="RB62" s="260"/>
      <c r="RC62" s="260"/>
      <c r="RD62" s="260"/>
      <c r="RE62" s="260"/>
      <c r="RF62" s="260"/>
      <c r="RG62" s="260"/>
      <c r="RH62" s="260"/>
      <c r="RI62" s="260"/>
      <c r="RJ62" s="260"/>
      <c r="RK62" s="260"/>
      <c r="RL62" s="260"/>
      <c r="RM62" s="260"/>
      <c r="RN62" s="260"/>
      <c r="RO62" s="260"/>
      <c r="RP62" s="260"/>
      <c r="RQ62" s="260"/>
      <c r="RR62" s="260"/>
      <c r="RS62" s="260"/>
      <c r="RT62" s="260"/>
      <c r="RU62" s="260"/>
      <c r="RV62" s="260"/>
    </row>
    <row r="63" spans="1:490" x14ac:dyDescent="0.3">
      <c r="A63" s="252"/>
      <c r="B63" s="259" t="s">
        <v>205</v>
      </c>
      <c r="C63" s="258" t="s">
        <v>226</v>
      </c>
      <c r="D63" s="252"/>
      <c r="E63" s="252"/>
      <c r="F63" s="252"/>
      <c r="G63" s="252"/>
      <c r="H63" s="252"/>
      <c r="I63" s="252"/>
      <c r="J63" s="252"/>
      <c r="K63" s="252"/>
      <c r="L63" s="252"/>
      <c r="M63" s="252"/>
      <c r="N63" s="252"/>
      <c r="O63" s="378"/>
      <c r="P63" s="378"/>
      <c r="Q63" s="378"/>
      <c r="R63" s="260"/>
      <c r="S63" s="260"/>
      <c r="T63" s="260"/>
      <c r="U63" s="260"/>
      <c r="V63" s="260"/>
      <c r="W63" s="260"/>
      <c r="X63" s="260"/>
      <c r="Y63" s="260"/>
      <c r="Z63" s="260"/>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c r="AX63" s="260"/>
      <c r="AY63" s="260"/>
      <c r="AZ63" s="260"/>
      <c r="BA63" s="260"/>
      <c r="BB63" s="260"/>
      <c r="BC63" s="260"/>
      <c r="BD63" s="260"/>
      <c r="BE63" s="260"/>
      <c r="BF63" s="260"/>
      <c r="BG63" s="260"/>
      <c r="BH63" s="260"/>
      <c r="BI63" s="260"/>
      <c r="BJ63" s="260"/>
      <c r="BK63" s="260"/>
      <c r="BL63" s="260"/>
      <c r="BM63" s="260"/>
      <c r="BN63" s="260"/>
      <c r="BO63" s="260"/>
      <c r="BP63" s="260"/>
      <c r="BQ63" s="260"/>
      <c r="BR63" s="260"/>
      <c r="BS63" s="260"/>
      <c r="BT63" s="260"/>
      <c r="BU63" s="260"/>
      <c r="BV63" s="260"/>
      <c r="BW63" s="260"/>
      <c r="BX63" s="260"/>
      <c r="BY63" s="260"/>
      <c r="BZ63" s="260"/>
      <c r="CA63" s="260"/>
      <c r="CB63" s="260"/>
      <c r="CC63" s="260"/>
      <c r="CD63" s="260"/>
      <c r="CE63" s="260"/>
      <c r="CF63" s="260"/>
      <c r="CG63" s="260"/>
      <c r="CH63" s="260"/>
      <c r="CI63" s="260"/>
      <c r="CJ63" s="260"/>
      <c r="CK63" s="260"/>
      <c r="CL63" s="260"/>
      <c r="CM63" s="260"/>
      <c r="CN63" s="260"/>
      <c r="CO63" s="260"/>
      <c r="CP63" s="260"/>
      <c r="CQ63" s="260"/>
      <c r="CR63" s="260"/>
      <c r="CS63" s="260"/>
      <c r="CT63" s="260"/>
      <c r="CU63" s="260"/>
      <c r="CV63" s="260"/>
      <c r="CW63" s="260"/>
      <c r="CX63" s="260"/>
      <c r="CY63" s="260"/>
      <c r="CZ63" s="260"/>
      <c r="DA63" s="260"/>
      <c r="DB63" s="260"/>
      <c r="DC63" s="260"/>
      <c r="DD63" s="260"/>
      <c r="DE63" s="260"/>
      <c r="DF63" s="260"/>
      <c r="DG63" s="260"/>
      <c r="DH63" s="260"/>
      <c r="DI63" s="260"/>
      <c r="DJ63" s="260"/>
      <c r="DK63" s="260"/>
      <c r="DL63" s="260"/>
      <c r="DM63" s="260"/>
      <c r="DN63" s="260"/>
      <c r="DO63" s="260"/>
      <c r="DP63" s="260"/>
      <c r="DQ63" s="260"/>
      <c r="DR63" s="260"/>
      <c r="DS63" s="260"/>
      <c r="DT63" s="260"/>
      <c r="DU63" s="260"/>
      <c r="DV63" s="260"/>
      <c r="DW63" s="260"/>
      <c r="DX63" s="260"/>
      <c r="DY63" s="260"/>
      <c r="DZ63" s="260"/>
      <c r="EA63" s="260"/>
      <c r="EB63" s="260"/>
      <c r="EC63" s="260"/>
      <c r="ED63" s="260"/>
      <c r="EE63" s="260"/>
      <c r="EF63" s="260"/>
      <c r="EG63" s="260"/>
      <c r="EH63" s="260"/>
      <c r="EI63" s="260"/>
      <c r="EJ63" s="260"/>
      <c r="EK63" s="260"/>
      <c r="EL63" s="260"/>
      <c r="EM63" s="260"/>
      <c r="EN63" s="260"/>
      <c r="EO63" s="260"/>
      <c r="EP63" s="260"/>
      <c r="EQ63" s="260"/>
      <c r="ER63" s="260"/>
      <c r="ES63" s="260"/>
      <c r="ET63" s="260"/>
      <c r="EU63" s="260"/>
      <c r="EV63" s="260"/>
      <c r="EW63" s="260"/>
      <c r="EX63" s="260"/>
      <c r="EY63" s="260"/>
      <c r="EZ63" s="260"/>
      <c r="FA63" s="260"/>
      <c r="FB63" s="260"/>
      <c r="FC63" s="260"/>
      <c r="FD63" s="260"/>
      <c r="FE63" s="260"/>
      <c r="FF63" s="260"/>
      <c r="FG63" s="260"/>
      <c r="FH63" s="260"/>
      <c r="FI63" s="260"/>
      <c r="FJ63" s="260"/>
      <c r="FK63" s="260"/>
      <c r="FL63" s="260"/>
      <c r="FM63" s="260"/>
      <c r="FN63" s="260"/>
      <c r="FO63" s="260"/>
      <c r="FP63" s="260"/>
      <c r="FQ63" s="260"/>
      <c r="FR63" s="260"/>
      <c r="FS63" s="260"/>
      <c r="FT63" s="260"/>
      <c r="FU63" s="260"/>
      <c r="FV63" s="260"/>
      <c r="FW63" s="260"/>
      <c r="FX63" s="260"/>
      <c r="FY63" s="260"/>
      <c r="FZ63" s="260"/>
      <c r="GA63" s="260"/>
      <c r="GB63" s="260"/>
      <c r="GC63" s="260"/>
      <c r="GD63" s="260"/>
      <c r="GE63" s="260"/>
      <c r="GF63" s="260"/>
      <c r="GG63" s="260"/>
      <c r="GH63" s="260"/>
      <c r="GI63" s="260"/>
      <c r="GJ63" s="260"/>
      <c r="GK63" s="260"/>
      <c r="GL63" s="260"/>
      <c r="GM63" s="260"/>
      <c r="GN63" s="260"/>
      <c r="GO63" s="260"/>
      <c r="GP63" s="260"/>
      <c r="GQ63" s="260"/>
      <c r="GR63" s="260"/>
      <c r="GS63" s="260"/>
      <c r="GT63" s="260"/>
      <c r="GU63" s="260"/>
      <c r="GV63" s="260"/>
      <c r="GW63" s="260"/>
      <c r="GX63" s="260"/>
      <c r="GY63" s="260"/>
      <c r="GZ63" s="260"/>
      <c r="HA63" s="260"/>
      <c r="HB63" s="260"/>
      <c r="HC63" s="260"/>
      <c r="HD63" s="260"/>
      <c r="HE63" s="260"/>
      <c r="HF63" s="260"/>
      <c r="HG63" s="260"/>
      <c r="HH63" s="260"/>
      <c r="HI63" s="260"/>
      <c r="HJ63" s="260"/>
      <c r="HK63" s="260"/>
      <c r="HL63" s="260"/>
      <c r="HM63" s="260"/>
      <c r="HN63" s="260"/>
      <c r="HO63" s="260"/>
      <c r="HP63" s="260"/>
      <c r="HQ63" s="260"/>
      <c r="HR63" s="260"/>
      <c r="HS63" s="260"/>
      <c r="HT63" s="260"/>
      <c r="HU63" s="260"/>
      <c r="HV63" s="260"/>
      <c r="HW63" s="260"/>
      <c r="HX63" s="260"/>
      <c r="HY63" s="260"/>
      <c r="HZ63" s="260"/>
      <c r="IA63" s="260"/>
      <c r="IB63" s="260"/>
      <c r="IC63" s="260"/>
      <c r="ID63" s="260"/>
      <c r="IE63" s="260"/>
      <c r="IF63" s="260"/>
      <c r="IG63" s="260"/>
      <c r="IH63" s="260"/>
      <c r="II63" s="260"/>
      <c r="IJ63" s="260"/>
      <c r="IK63" s="260"/>
      <c r="IL63" s="260"/>
      <c r="IM63" s="260"/>
      <c r="IN63" s="260"/>
      <c r="IO63" s="260"/>
      <c r="IP63" s="260"/>
      <c r="IQ63" s="260"/>
      <c r="IR63" s="260"/>
      <c r="IS63" s="260"/>
      <c r="IT63" s="260"/>
      <c r="IU63" s="260"/>
      <c r="IV63" s="260"/>
      <c r="IW63" s="260"/>
      <c r="IX63" s="260"/>
      <c r="IY63" s="260"/>
      <c r="IZ63" s="260"/>
      <c r="JA63" s="260"/>
      <c r="JB63" s="260"/>
      <c r="JC63" s="260"/>
      <c r="JD63" s="260"/>
      <c r="JE63" s="260"/>
      <c r="JF63" s="260"/>
      <c r="JG63" s="260"/>
      <c r="JH63" s="260"/>
      <c r="JI63" s="260"/>
      <c r="JJ63" s="260"/>
      <c r="JK63" s="260"/>
      <c r="JL63" s="260"/>
      <c r="JM63" s="260"/>
      <c r="JN63" s="260"/>
      <c r="JO63" s="260"/>
      <c r="JP63" s="260"/>
      <c r="JQ63" s="260"/>
      <c r="JR63" s="260"/>
      <c r="JS63" s="260"/>
      <c r="JT63" s="260"/>
      <c r="JU63" s="260"/>
      <c r="JV63" s="260"/>
      <c r="JW63" s="260"/>
      <c r="JX63" s="260"/>
      <c r="JY63" s="260"/>
      <c r="JZ63" s="260"/>
      <c r="KA63" s="260"/>
      <c r="KB63" s="260"/>
      <c r="KC63" s="260"/>
      <c r="KD63" s="260"/>
      <c r="KE63" s="260"/>
      <c r="KF63" s="260"/>
      <c r="KG63" s="260"/>
      <c r="KH63" s="260"/>
      <c r="KI63" s="260"/>
      <c r="KJ63" s="260"/>
      <c r="KK63" s="260"/>
      <c r="KL63" s="260"/>
      <c r="KM63" s="260"/>
      <c r="KN63" s="260"/>
      <c r="KO63" s="260"/>
      <c r="KP63" s="260"/>
      <c r="KQ63" s="260"/>
      <c r="KR63" s="260"/>
      <c r="KS63" s="260"/>
      <c r="KT63" s="260"/>
      <c r="KU63" s="260"/>
      <c r="KV63" s="260"/>
      <c r="KW63" s="260"/>
      <c r="KX63" s="260"/>
      <c r="KY63" s="260"/>
      <c r="KZ63" s="260"/>
      <c r="LA63" s="260"/>
      <c r="LB63" s="260"/>
      <c r="LC63" s="260"/>
      <c r="LD63" s="260"/>
      <c r="LE63" s="260"/>
      <c r="LF63" s="260"/>
      <c r="LG63" s="260"/>
      <c r="LH63" s="260"/>
      <c r="LI63" s="260"/>
      <c r="LJ63" s="260"/>
      <c r="LK63" s="260"/>
      <c r="LL63" s="260"/>
      <c r="LM63" s="260"/>
      <c r="LN63" s="260"/>
      <c r="LO63" s="260"/>
      <c r="LP63" s="260"/>
      <c r="LQ63" s="260"/>
      <c r="LR63" s="260"/>
      <c r="LS63" s="260"/>
      <c r="LT63" s="260"/>
      <c r="LU63" s="260"/>
      <c r="LV63" s="260"/>
      <c r="LW63" s="260"/>
      <c r="LX63" s="260"/>
      <c r="LY63" s="260"/>
      <c r="LZ63" s="260"/>
      <c r="MA63" s="260"/>
      <c r="MB63" s="260"/>
      <c r="MC63" s="260"/>
      <c r="MD63" s="260"/>
      <c r="ME63" s="260"/>
      <c r="MF63" s="260"/>
      <c r="MG63" s="260"/>
      <c r="MH63" s="260"/>
      <c r="MI63" s="260"/>
      <c r="MJ63" s="260"/>
      <c r="MK63" s="260"/>
      <c r="ML63" s="260"/>
      <c r="MM63" s="260"/>
      <c r="MN63" s="260"/>
      <c r="MO63" s="260"/>
      <c r="MP63" s="260"/>
      <c r="MQ63" s="260"/>
      <c r="MR63" s="260"/>
      <c r="MS63" s="260"/>
      <c r="MT63" s="260"/>
      <c r="MU63" s="260"/>
      <c r="MV63" s="260"/>
      <c r="MW63" s="260"/>
      <c r="MX63" s="260"/>
      <c r="MY63" s="260"/>
      <c r="MZ63" s="260"/>
      <c r="NA63" s="260"/>
      <c r="NB63" s="260"/>
      <c r="NC63" s="260"/>
      <c r="ND63" s="260"/>
      <c r="NE63" s="260"/>
      <c r="NF63" s="260"/>
      <c r="NG63" s="260"/>
      <c r="NH63" s="260"/>
      <c r="NI63" s="260"/>
      <c r="NJ63" s="260"/>
      <c r="NK63" s="260"/>
      <c r="NL63" s="260"/>
      <c r="NM63" s="260"/>
      <c r="NN63" s="260"/>
      <c r="NO63" s="260"/>
      <c r="NP63" s="260"/>
      <c r="NQ63" s="260"/>
      <c r="NR63" s="260"/>
      <c r="NS63" s="260"/>
      <c r="NT63" s="260"/>
      <c r="NU63" s="260"/>
      <c r="NV63" s="260"/>
      <c r="NW63" s="260"/>
      <c r="NX63" s="260"/>
      <c r="NY63" s="260"/>
      <c r="NZ63" s="260"/>
      <c r="OA63" s="260"/>
      <c r="OB63" s="260"/>
      <c r="OC63" s="260"/>
      <c r="OD63" s="260"/>
      <c r="OE63" s="260"/>
      <c r="OF63" s="260"/>
      <c r="OG63" s="260"/>
      <c r="OH63" s="260"/>
      <c r="OI63" s="260"/>
      <c r="OJ63" s="260"/>
      <c r="OK63" s="260"/>
      <c r="OL63" s="260"/>
      <c r="OM63" s="260"/>
      <c r="ON63" s="260"/>
      <c r="OO63" s="260"/>
      <c r="OP63" s="260"/>
      <c r="OQ63" s="260"/>
      <c r="OR63" s="260"/>
      <c r="OS63" s="260"/>
      <c r="OT63" s="260"/>
      <c r="OU63" s="260"/>
      <c r="OV63" s="260"/>
      <c r="OW63" s="260"/>
      <c r="OX63" s="260"/>
      <c r="OY63" s="260"/>
      <c r="OZ63" s="260"/>
      <c r="PA63" s="260"/>
      <c r="PB63" s="260"/>
      <c r="PC63" s="260"/>
      <c r="PD63" s="260"/>
      <c r="PE63" s="260"/>
      <c r="PF63" s="260"/>
      <c r="PG63" s="260"/>
      <c r="PH63" s="260"/>
      <c r="PI63" s="260"/>
      <c r="PJ63" s="260"/>
      <c r="PK63" s="260"/>
      <c r="PL63" s="260"/>
      <c r="PM63" s="260"/>
      <c r="PN63" s="260"/>
      <c r="PO63" s="260"/>
      <c r="PP63" s="260"/>
      <c r="PQ63" s="260"/>
      <c r="PR63" s="260"/>
      <c r="PS63" s="260"/>
      <c r="PT63" s="260"/>
      <c r="PU63" s="260"/>
      <c r="PV63" s="260"/>
      <c r="PW63" s="260"/>
      <c r="PX63" s="260"/>
      <c r="PY63" s="260"/>
      <c r="PZ63" s="260"/>
      <c r="QA63" s="260"/>
      <c r="QB63" s="260"/>
      <c r="QC63" s="260"/>
      <c r="QD63" s="260"/>
      <c r="QE63" s="260"/>
      <c r="QF63" s="260"/>
      <c r="QG63" s="260"/>
      <c r="QH63" s="260"/>
      <c r="QI63" s="260"/>
      <c r="QJ63" s="260"/>
      <c r="QK63" s="260"/>
      <c r="QL63" s="260"/>
      <c r="QM63" s="260"/>
      <c r="QN63" s="260"/>
      <c r="QO63" s="260"/>
      <c r="QP63" s="260"/>
      <c r="QQ63" s="260"/>
      <c r="QR63" s="260"/>
      <c r="QS63" s="260"/>
      <c r="QT63" s="260"/>
      <c r="QU63" s="260"/>
      <c r="QV63" s="260"/>
      <c r="QW63" s="260"/>
      <c r="QX63" s="260"/>
      <c r="QY63" s="260"/>
      <c r="QZ63" s="260"/>
      <c r="RA63" s="260"/>
      <c r="RB63" s="260"/>
      <c r="RC63" s="260"/>
      <c r="RD63" s="260"/>
      <c r="RE63" s="260"/>
      <c r="RF63" s="260"/>
      <c r="RG63" s="260"/>
      <c r="RH63" s="260"/>
      <c r="RI63" s="260"/>
      <c r="RJ63" s="260"/>
      <c r="RK63" s="260"/>
      <c r="RL63" s="260"/>
      <c r="RM63" s="260"/>
      <c r="RN63" s="260"/>
      <c r="RO63" s="260"/>
      <c r="RP63" s="260"/>
      <c r="RQ63" s="260"/>
      <c r="RR63" s="260"/>
      <c r="RS63" s="260"/>
      <c r="RT63" s="260"/>
      <c r="RU63" s="260"/>
      <c r="RV63" s="260"/>
    </row>
    <row r="64" spans="1:490" x14ac:dyDescent="0.3">
      <c r="A64" s="252"/>
      <c r="B64" s="259" t="s">
        <v>206</v>
      </c>
      <c r="C64" s="289" t="s">
        <v>425</v>
      </c>
      <c r="D64" s="290"/>
      <c r="E64" s="291"/>
      <c r="F64" s="252"/>
      <c r="G64" s="252"/>
      <c r="H64" s="252"/>
      <c r="I64" s="252"/>
      <c r="J64" s="252"/>
      <c r="K64" s="252"/>
      <c r="L64" s="252"/>
      <c r="M64" s="252"/>
      <c r="N64" s="252"/>
      <c r="O64" s="378"/>
      <c r="P64" s="378"/>
      <c r="Q64" s="378"/>
      <c r="R64" s="260"/>
      <c r="S64" s="260"/>
      <c r="T64" s="260"/>
      <c r="U64" s="260"/>
      <c r="V64" s="260"/>
      <c r="W64" s="260"/>
      <c r="X64" s="260"/>
      <c r="Y64" s="260"/>
      <c r="Z64" s="260"/>
      <c r="AA64" s="260"/>
      <c r="AB64" s="260"/>
      <c r="AC64" s="260"/>
      <c r="AD64" s="260"/>
      <c r="AE64" s="260"/>
      <c r="AF64" s="260"/>
      <c r="AG64" s="260"/>
      <c r="AH64" s="260"/>
      <c r="AI64" s="260"/>
      <c r="AJ64" s="260"/>
      <c r="AK64" s="260"/>
      <c r="AL64" s="260"/>
      <c r="AM64" s="260"/>
      <c r="AN64" s="260"/>
      <c r="AO64" s="260"/>
      <c r="AP64" s="260"/>
      <c r="AQ64" s="260"/>
      <c r="AR64" s="260"/>
      <c r="AS64" s="260"/>
      <c r="AT64" s="260"/>
      <c r="AU64" s="260"/>
      <c r="AV64" s="260"/>
      <c r="AW64" s="260"/>
      <c r="AX64" s="260"/>
      <c r="AY64" s="260"/>
      <c r="AZ64" s="260"/>
      <c r="BA64" s="260"/>
      <c r="BB64" s="260"/>
      <c r="BC64" s="260"/>
      <c r="BD64" s="260"/>
      <c r="BE64" s="260"/>
      <c r="BF64" s="260"/>
      <c r="BG64" s="260"/>
      <c r="BH64" s="260"/>
      <c r="BI64" s="260"/>
      <c r="BJ64" s="260"/>
      <c r="BK64" s="260"/>
      <c r="BL64" s="260"/>
      <c r="BM64" s="260"/>
      <c r="BN64" s="260"/>
      <c r="BO64" s="260"/>
      <c r="BP64" s="260"/>
      <c r="BQ64" s="260"/>
      <c r="BR64" s="260"/>
      <c r="BS64" s="260"/>
      <c r="BT64" s="260"/>
      <c r="BU64" s="260"/>
      <c r="BV64" s="260"/>
      <c r="BW64" s="260"/>
      <c r="BX64" s="260"/>
      <c r="BY64" s="260"/>
      <c r="BZ64" s="260"/>
      <c r="CA64" s="260"/>
      <c r="CB64" s="260"/>
      <c r="CC64" s="260"/>
      <c r="CD64" s="260"/>
      <c r="CE64" s="260"/>
      <c r="CF64" s="260"/>
      <c r="CG64" s="260"/>
      <c r="CH64" s="260"/>
      <c r="CI64" s="260"/>
      <c r="CJ64" s="260"/>
      <c r="CK64" s="260"/>
      <c r="CL64" s="260"/>
      <c r="CM64" s="260"/>
      <c r="CN64" s="260"/>
      <c r="CO64" s="260"/>
      <c r="CP64" s="260"/>
      <c r="CQ64" s="260"/>
      <c r="CR64" s="260"/>
      <c r="CS64" s="260"/>
      <c r="CT64" s="260"/>
      <c r="CU64" s="260"/>
      <c r="CV64" s="260"/>
      <c r="CW64" s="260"/>
      <c r="CX64" s="260"/>
      <c r="CY64" s="260"/>
      <c r="CZ64" s="260"/>
      <c r="DA64" s="260"/>
      <c r="DB64" s="260"/>
      <c r="DC64" s="260"/>
      <c r="DD64" s="260"/>
      <c r="DE64" s="260"/>
      <c r="DF64" s="260"/>
      <c r="DG64" s="260"/>
      <c r="DH64" s="260"/>
      <c r="DI64" s="260"/>
      <c r="DJ64" s="260"/>
      <c r="DK64" s="260"/>
      <c r="DL64" s="260"/>
      <c r="DM64" s="260"/>
      <c r="DN64" s="260"/>
      <c r="DO64" s="260"/>
      <c r="DP64" s="260"/>
      <c r="DQ64" s="260"/>
      <c r="DR64" s="260"/>
      <c r="DS64" s="260"/>
      <c r="DT64" s="260"/>
      <c r="DU64" s="260"/>
      <c r="DV64" s="260"/>
      <c r="DW64" s="260"/>
      <c r="DX64" s="260"/>
      <c r="DY64" s="260"/>
      <c r="DZ64" s="260"/>
      <c r="EA64" s="260"/>
      <c r="EB64" s="260"/>
      <c r="EC64" s="260"/>
      <c r="ED64" s="260"/>
      <c r="EE64" s="260"/>
      <c r="EF64" s="260"/>
      <c r="EG64" s="260"/>
      <c r="EH64" s="260"/>
      <c r="EI64" s="260"/>
      <c r="EJ64" s="260"/>
      <c r="EK64" s="260"/>
      <c r="EL64" s="260"/>
      <c r="EM64" s="260"/>
      <c r="EN64" s="260"/>
      <c r="EO64" s="260"/>
      <c r="EP64" s="260"/>
      <c r="EQ64" s="260"/>
      <c r="ER64" s="260"/>
      <c r="ES64" s="260"/>
      <c r="ET64" s="260"/>
      <c r="EU64" s="260"/>
      <c r="EV64" s="260"/>
      <c r="EW64" s="260"/>
      <c r="EX64" s="260"/>
      <c r="EY64" s="260"/>
      <c r="EZ64" s="260"/>
      <c r="FA64" s="260"/>
      <c r="FB64" s="260"/>
      <c r="FC64" s="260"/>
      <c r="FD64" s="260"/>
      <c r="FE64" s="260"/>
      <c r="FF64" s="260"/>
      <c r="FG64" s="260"/>
      <c r="FH64" s="260"/>
      <c r="FI64" s="260"/>
      <c r="FJ64" s="260"/>
      <c r="FK64" s="260"/>
      <c r="FL64" s="260"/>
      <c r="FM64" s="260"/>
      <c r="FN64" s="260"/>
      <c r="FO64" s="260"/>
      <c r="FP64" s="260"/>
      <c r="FQ64" s="260"/>
      <c r="FR64" s="260"/>
      <c r="FS64" s="260"/>
      <c r="FT64" s="260"/>
      <c r="FU64" s="260"/>
      <c r="FV64" s="260"/>
      <c r="FW64" s="260"/>
      <c r="FX64" s="260"/>
      <c r="FY64" s="260"/>
      <c r="FZ64" s="260"/>
      <c r="GA64" s="260"/>
      <c r="GB64" s="260"/>
      <c r="GC64" s="260"/>
      <c r="GD64" s="260"/>
      <c r="GE64" s="260"/>
      <c r="GF64" s="260"/>
      <c r="GG64" s="260"/>
      <c r="GH64" s="260"/>
      <c r="GI64" s="260"/>
      <c r="GJ64" s="260"/>
      <c r="GK64" s="260"/>
      <c r="GL64" s="260"/>
      <c r="GM64" s="260"/>
      <c r="GN64" s="260"/>
      <c r="GO64" s="260"/>
      <c r="GP64" s="260"/>
      <c r="GQ64" s="260"/>
      <c r="GR64" s="260"/>
      <c r="GS64" s="260"/>
      <c r="GT64" s="260"/>
      <c r="GU64" s="260"/>
      <c r="GV64" s="260"/>
      <c r="GW64" s="260"/>
      <c r="GX64" s="260"/>
      <c r="GY64" s="260"/>
      <c r="GZ64" s="260"/>
      <c r="HA64" s="260"/>
      <c r="HB64" s="260"/>
      <c r="HC64" s="260"/>
      <c r="HD64" s="260"/>
      <c r="HE64" s="260"/>
      <c r="HF64" s="260"/>
      <c r="HG64" s="260"/>
      <c r="HH64" s="260"/>
      <c r="HI64" s="260"/>
      <c r="HJ64" s="260"/>
      <c r="HK64" s="260"/>
      <c r="HL64" s="260"/>
      <c r="HM64" s="260"/>
      <c r="HN64" s="260"/>
      <c r="HO64" s="260"/>
      <c r="HP64" s="260"/>
      <c r="HQ64" s="260"/>
      <c r="HR64" s="260"/>
      <c r="HS64" s="260"/>
      <c r="HT64" s="260"/>
      <c r="HU64" s="260"/>
      <c r="HV64" s="260"/>
      <c r="HW64" s="260"/>
      <c r="HX64" s="260"/>
      <c r="HY64" s="260"/>
      <c r="HZ64" s="260"/>
      <c r="IA64" s="260"/>
      <c r="IB64" s="260"/>
      <c r="IC64" s="260"/>
      <c r="ID64" s="260"/>
      <c r="IE64" s="260"/>
      <c r="IF64" s="260"/>
      <c r="IG64" s="260"/>
      <c r="IH64" s="260"/>
      <c r="II64" s="260"/>
      <c r="IJ64" s="260"/>
      <c r="IK64" s="260"/>
      <c r="IL64" s="260"/>
      <c r="IM64" s="260"/>
      <c r="IN64" s="260"/>
      <c r="IO64" s="260"/>
      <c r="IP64" s="260"/>
      <c r="IQ64" s="260"/>
      <c r="IR64" s="260"/>
      <c r="IS64" s="260"/>
      <c r="IT64" s="260"/>
      <c r="IU64" s="260"/>
      <c r="IV64" s="260"/>
      <c r="IW64" s="260"/>
      <c r="IX64" s="260"/>
      <c r="IY64" s="260"/>
      <c r="IZ64" s="260"/>
      <c r="JA64" s="260"/>
      <c r="JB64" s="260"/>
      <c r="JC64" s="260"/>
      <c r="JD64" s="260"/>
      <c r="JE64" s="260"/>
      <c r="JF64" s="260"/>
      <c r="JG64" s="260"/>
      <c r="JH64" s="260"/>
      <c r="JI64" s="260"/>
      <c r="JJ64" s="260"/>
      <c r="JK64" s="260"/>
      <c r="JL64" s="260"/>
      <c r="JM64" s="260"/>
      <c r="JN64" s="260"/>
      <c r="JO64" s="260"/>
      <c r="JP64" s="260"/>
      <c r="JQ64" s="260"/>
      <c r="JR64" s="260"/>
      <c r="JS64" s="260"/>
      <c r="JT64" s="260"/>
      <c r="JU64" s="260"/>
      <c r="JV64" s="260"/>
      <c r="JW64" s="260"/>
      <c r="JX64" s="260"/>
      <c r="JY64" s="260"/>
      <c r="JZ64" s="260"/>
      <c r="KA64" s="260"/>
      <c r="KB64" s="260"/>
      <c r="KC64" s="260"/>
      <c r="KD64" s="260"/>
      <c r="KE64" s="260"/>
      <c r="KF64" s="260"/>
      <c r="KG64" s="260"/>
      <c r="KH64" s="260"/>
      <c r="KI64" s="260"/>
      <c r="KJ64" s="260"/>
      <c r="KK64" s="260"/>
      <c r="KL64" s="260"/>
      <c r="KM64" s="260"/>
      <c r="KN64" s="260"/>
      <c r="KO64" s="260"/>
      <c r="KP64" s="260"/>
      <c r="KQ64" s="260"/>
      <c r="KR64" s="260"/>
      <c r="KS64" s="260"/>
      <c r="KT64" s="260"/>
      <c r="KU64" s="260"/>
      <c r="KV64" s="260"/>
      <c r="KW64" s="260"/>
      <c r="KX64" s="260"/>
      <c r="KY64" s="260"/>
      <c r="KZ64" s="260"/>
      <c r="LA64" s="260"/>
      <c r="LB64" s="260"/>
      <c r="LC64" s="260"/>
      <c r="LD64" s="260"/>
      <c r="LE64" s="260"/>
      <c r="LF64" s="260"/>
      <c r="LG64" s="260"/>
      <c r="LH64" s="260"/>
      <c r="LI64" s="260"/>
      <c r="LJ64" s="260"/>
      <c r="LK64" s="260"/>
      <c r="LL64" s="260"/>
      <c r="LM64" s="260"/>
      <c r="LN64" s="260"/>
      <c r="LO64" s="260"/>
      <c r="LP64" s="260"/>
      <c r="LQ64" s="260"/>
      <c r="LR64" s="260"/>
      <c r="LS64" s="260"/>
      <c r="LT64" s="260"/>
      <c r="LU64" s="260"/>
      <c r="LV64" s="260"/>
      <c r="LW64" s="260"/>
      <c r="LX64" s="260"/>
      <c r="LY64" s="260"/>
      <c r="LZ64" s="260"/>
      <c r="MA64" s="260"/>
      <c r="MB64" s="260"/>
      <c r="MC64" s="260"/>
      <c r="MD64" s="260"/>
      <c r="ME64" s="260"/>
      <c r="MF64" s="260"/>
      <c r="MG64" s="260"/>
      <c r="MH64" s="260"/>
      <c r="MI64" s="260"/>
      <c r="MJ64" s="260"/>
      <c r="MK64" s="260"/>
      <c r="ML64" s="260"/>
      <c r="MM64" s="260"/>
      <c r="MN64" s="260"/>
      <c r="MO64" s="260"/>
      <c r="MP64" s="260"/>
      <c r="MQ64" s="260"/>
      <c r="MR64" s="260"/>
      <c r="MS64" s="260"/>
      <c r="MT64" s="260"/>
      <c r="MU64" s="260"/>
      <c r="MV64" s="260"/>
      <c r="MW64" s="260"/>
      <c r="MX64" s="260"/>
      <c r="MY64" s="260"/>
      <c r="MZ64" s="260"/>
      <c r="NA64" s="260"/>
      <c r="NB64" s="260"/>
      <c r="NC64" s="260"/>
      <c r="ND64" s="260"/>
      <c r="NE64" s="260"/>
      <c r="NF64" s="260"/>
      <c r="NG64" s="260"/>
      <c r="NH64" s="260"/>
      <c r="NI64" s="260"/>
      <c r="NJ64" s="260"/>
      <c r="NK64" s="260"/>
      <c r="NL64" s="260"/>
      <c r="NM64" s="260"/>
      <c r="NN64" s="260"/>
      <c r="NO64" s="260"/>
      <c r="NP64" s="260"/>
      <c r="NQ64" s="260"/>
      <c r="NR64" s="260"/>
      <c r="NS64" s="260"/>
      <c r="NT64" s="260"/>
      <c r="NU64" s="260"/>
      <c r="NV64" s="260"/>
      <c r="NW64" s="260"/>
      <c r="NX64" s="260"/>
      <c r="NY64" s="260"/>
      <c r="NZ64" s="260"/>
      <c r="OA64" s="260"/>
      <c r="OB64" s="260"/>
      <c r="OC64" s="260"/>
      <c r="OD64" s="260"/>
      <c r="OE64" s="260"/>
      <c r="OF64" s="260"/>
      <c r="OG64" s="260"/>
      <c r="OH64" s="260"/>
      <c r="OI64" s="260"/>
      <c r="OJ64" s="260"/>
      <c r="OK64" s="260"/>
      <c r="OL64" s="260"/>
      <c r="OM64" s="260"/>
      <c r="ON64" s="260"/>
      <c r="OO64" s="260"/>
      <c r="OP64" s="260"/>
      <c r="OQ64" s="260"/>
      <c r="OR64" s="260"/>
      <c r="OS64" s="260"/>
      <c r="OT64" s="260"/>
      <c r="OU64" s="260"/>
      <c r="OV64" s="260"/>
      <c r="OW64" s="260"/>
      <c r="OX64" s="260"/>
      <c r="OY64" s="260"/>
      <c r="OZ64" s="260"/>
      <c r="PA64" s="260"/>
      <c r="PB64" s="260"/>
      <c r="PC64" s="260"/>
      <c r="PD64" s="260"/>
      <c r="PE64" s="260"/>
      <c r="PF64" s="260"/>
      <c r="PG64" s="260"/>
      <c r="PH64" s="260"/>
      <c r="PI64" s="260"/>
      <c r="PJ64" s="260"/>
      <c r="PK64" s="260"/>
      <c r="PL64" s="260"/>
      <c r="PM64" s="260"/>
      <c r="PN64" s="260"/>
      <c r="PO64" s="260"/>
      <c r="PP64" s="260"/>
      <c r="PQ64" s="260"/>
      <c r="PR64" s="260"/>
      <c r="PS64" s="260"/>
      <c r="PT64" s="260"/>
      <c r="PU64" s="260"/>
      <c r="PV64" s="260"/>
      <c r="PW64" s="260"/>
      <c r="PX64" s="260"/>
      <c r="PY64" s="260"/>
      <c r="PZ64" s="260"/>
      <c r="QA64" s="260"/>
      <c r="QB64" s="260"/>
      <c r="QC64" s="260"/>
      <c r="QD64" s="260"/>
      <c r="QE64" s="260"/>
      <c r="QF64" s="260"/>
      <c r="QG64" s="260"/>
      <c r="QH64" s="260"/>
      <c r="QI64" s="260"/>
      <c r="QJ64" s="260"/>
      <c r="QK64" s="260"/>
      <c r="QL64" s="260"/>
      <c r="QM64" s="260"/>
      <c r="QN64" s="260"/>
      <c r="QO64" s="260"/>
      <c r="QP64" s="260"/>
      <c r="QQ64" s="260"/>
      <c r="QR64" s="260"/>
      <c r="QS64" s="260"/>
      <c r="QT64" s="260"/>
      <c r="QU64" s="260"/>
      <c r="QV64" s="260"/>
      <c r="QW64" s="260"/>
      <c r="QX64" s="260"/>
      <c r="QY64" s="260"/>
      <c r="QZ64" s="260"/>
      <c r="RA64" s="260"/>
      <c r="RB64" s="260"/>
      <c r="RC64" s="260"/>
      <c r="RD64" s="260"/>
      <c r="RE64" s="260"/>
      <c r="RF64" s="260"/>
      <c r="RG64" s="260"/>
      <c r="RH64" s="260"/>
      <c r="RI64" s="260"/>
      <c r="RJ64" s="260"/>
      <c r="RK64" s="260"/>
      <c r="RL64" s="260"/>
      <c r="RM64" s="260"/>
      <c r="RN64" s="260"/>
      <c r="RO64" s="260"/>
      <c r="RP64" s="260"/>
      <c r="RQ64" s="260"/>
      <c r="RR64" s="260"/>
      <c r="RS64" s="260"/>
      <c r="RT64" s="260"/>
      <c r="RU64" s="260"/>
      <c r="RV64" s="260"/>
    </row>
    <row r="65" spans="1:490" ht="15" customHeight="1" x14ac:dyDescent="0.3">
      <c r="A65" s="252"/>
      <c r="B65" s="259" t="s">
        <v>207</v>
      </c>
      <c r="C65" s="258" t="s">
        <v>227</v>
      </c>
      <c r="D65" s="252"/>
      <c r="E65" s="252"/>
      <c r="F65" s="252"/>
      <c r="G65" s="252"/>
      <c r="H65" s="252"/>
      <c r="I65" s="252"/>
      <c r="J65" s="252"/>
      <c r="K65" s="252"/>
      <c r="L65" s="252"/>
      <c r="M65" s="252"/>
      <c r="N65" s="252"/>
      <c r="O65" s="378"/>
      <c r="P65" s="378"/>
      <c r="Q65" s="378"/>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0"/>
      <c r="AP65" s="260"/>
      <c r="AQ65" s="260"/>
      <c r="AR65" s="260"/>
      <c r="AS65" s="260"/>
      <c r="AT65" s="260"/>
      <c r="AU65" s="260"/>
      <c r="AV65" s="260"/>
      <c r="AW65" s="260"/>
      <c r="AX65" s="260"/>
      <c r="AY65" s="260"/>
      <c r="AZ65" s="260"/>
      <c r="BA65" s="260"/>
      <c r="BB65" s="260"/>
      <c r="BC65" s="260"/>
      <c r="BD65" s="260"/>
      <c r="BE65" s="260"/>
      <c r="BF65" s="260"/>
      <c r="BG65" s="260"/>
      <c r="BH65" s="260"/>
      <c r="BI65" s="260"/>
      <c r="BJ65" s="260"/>
      <c r="BK65" s="260"/>
      <c r="BL65" s="260"/>
      <c r="BM65" s="260"/>
      <c r="BN65" s="260"/>
      <c r="BO65" s="260"/>
      <c r="BP65" s="260"/>
      <c r="BQ65" s="260"/>
      <c r="BR65" s="260"/>
      <c r="BS65" s="260"/>
      <c r="BT65" s="260"/>
      <c r="BU65" s="260"/>
      <c r="BV65" s="260"/>
      <c r="BW65" s="260"/>
      <c r="BX65" s="260"/>
      <c r="BY65" s="260"/>
      <c r="BZ65" s="260"/>
      <c r="CA65" s="260"/>
      <c r="CB65" s="260"/>
      <c r="CC65" s="260"/>
      <c r="CD65" s="260"/>
      <c r="CE65" s="260"/>
      <c r="CF65" s="260"/>
      <c r="CG65" s="260"/>
      <c r="CH65" s="260"/>
      <c r="CI65" s="260"/>
      <c r="CJ65" s="260"/>
      <c r="CK65" s="260"/>
      <c r="CL65" s="260"/>
      <c r="CM65" s="260"/>
      <c r="CN65" s="260"/>
      <c r="CO65" s="260"/>
      <c r="CP65" s="260"/>
      <c r="CQ65" s="260"/>
      <c r="CR65" s="260"/>
      <c r="CS65" s="260"/>
      <c r="CT65" s="260"/>
      <c r="CU65" s="260"/>
      <c r="CV65" s="260"/>
      <c r="CW65" s="260"/>
      <c r="CX65" s="260"/>
      <c r="CY65" s="260"/>
      <c r="CZ65" s="260"/>
      <c r="DA65" s="260"/>
      <c r="DB65" s="260"/>
      <c r="DC65" s="260"/>
      <c r="DD65" s="260"/>
      <c r="DE65" s="260"/>
      <c r="DF65" s="260"/>
      <c r="DG65" s="260"/>
      <c r="DH65" s="260"/>
      <c r="DI65" s="260"/>
      <c r="DJ65" s="260"/>
      <c r="DK65" s="260"/>
      <c r="DL65" s="260"/>
      <c r="DM65" s="260"/>
      <c r="DN65" s="260"/>
      <c r="DO65" s="260"/>
      <c r="DP65" s="260"/>
      <c r="DQ65" s="260"/>
      <c r="DR65" s="260"/>
      <c r="DS65" s="260"/>
      <c r="DT65" s="260"/>
      <c r="DU65" s="260"/>
      <c r="DV65" s="260"/>
      <c r="DW65" s="260"/>
      <c r="DX65" s="260"/>
      <c r="DY65" s="260"/>
      <c r="DZ65" s="260"/>
      <c r="EA65" s="260"/>
      <c r="EB65" s="260"/>
      <c r="EC65" s="260"/>
      <c r="ED65" s="260"/>
      <c r="EE65" s="260"/>
      <c r="EF65" s="260"/>
      <c r="EG65" s="260"/>
      <c r="EH65" s="260"/>
      <c r="EI65" s="260"/>
      <c r="EJ65" s="260"/>
      <c r="EK65" s="260"/>
      <c r="EL65" s="260"/>
      <c r="EM65" s="260"/>
      <c r="EN65" s="260"/>
      <c r="EO65" s="260"/>
      <c r="EP65" s="260"/>
      <c r="EQ65" s="260"/>
      <c r="ER65" s="260"/>
      <c r="ES65" s="260"/>
      <c r="ET65" s="260"/>
      <c r="EU65" s="260"/>
      <c r="EV65" s="260"/>
      <c r="EW65" s="260"/>
      <c r="EX65" s="260"/>
      <c r="EY65" s="260"/>
      <c r="EZ65" s="260"/>
      <c r="FA65" s="260"/>
      <c r="FB65" s="260"/>
      <c r="FC65" s="260"/>
      <c r="FD65" s="260"/>
      <c r="FE65" s="260"/>
      <c r="FF65" s="260"/>
      <c r="FG65" s="260"/>
      <c r="FH65" s="260"/>
      <c r="FI65" s="260"/>
      <c r="FJ65" s="260"/>
      <c r="FK65" s="260"/>
      <c r="FL65" s="260"/>
      <c r="FM65" s="260"/>
      <c r="FN65" s="260"/>
      <c r="FO65" s="260"/>
      <c r="FP65" s="260"/>
      <c r="FQ65" s="260"/>
      <c r="FR65" s="260"/>
      <c r="FS65" s="260"/>
      <c r="FT65" s="260"/>
      <c r="FU65" s="260"/>
      <c r="FV65" s="260"/>
      <c r="FW65" s="260"/>
      <c r="FX65" s="260"/>
      <c r="FY65" s="260"/>
      <c r="FZ65" s="260"/>
      <c r="GA65" s="260"/>
      <c r="GB65" s="260"/>
      <c r="GC65" s="260"/>
      <c r="GD65" s="260"/>
      <c r="GE65" s="260"/>
      <c r="GF65" s="260"/>
      <c r="GG65" s="260"/>
      <c r="GH65" s="260"/>
      <c r="GI65" s="260"/>
      <c r="GJ65" s="260"/>
      <c r="GK65" s="260"/>
      <c r="GL65" s="260"/>
      <c r="GM65" s="260"/>
      <c r="GN65" s="260"/>
      <c r="GO65" s="260"/>
      <c r="GP65" s="260"/>
      <c r="GQ65" s="260"/>
      <c r="GR65" s="260"/>
      <c r="GS65" s="260"/>
      <c r="GT65" s="260"/>
      <c r="GU65" s="260"/>
      <c r="GV65" s="260"/>
      <c r="GW65" s="260"/>
      <c r="GX65" s="260"/>
      <c r="GY65" s="260"/>
      <c r="GZ65" s="260"/>
      <c r="HA65" s="260"/>
      <c r="HB65" s="260"/>
      <c r="HC65" s="260"/>
      <c r="HD65" s="260"/>
      <c r="HE65" s="260"/>
      <c r="HF65" s="260"/>
      <c r="HG65" s="260"/>
      <c r="HH65" s="260"/>
      <c r="HI65" s="260"/>
      <c r="HJ65" s="260"/>
      <c r="HK65" s="260"/>
      <c r="HL65" s="260"/>
      <c r="HM65" s="260"/>
      <c r="HN65" s="260"/>
      <c r="HO65" s="260"/>
      <c r="HP65" s="260"/>
      <c r="HQ65" s="260"/>
      <c r="HR65" s="260"/>
      <c r="HS65" s="260"/>
      <c r="HT65" s="260"/>
      <c r="HU65" s="260"/>
      <c r="HV65" s="260"/>
      <c r="HW65" s="260"/>
      <c r="HX65" s="260"/>
      <c r="HY65" s="260"/>
      <c r="HZ65" s="260"/>
      <c r="IA65" s="260"/>
      <c r="IB65" s="260"/>
      <c r="IC65" s="260"/>
      <c r="ID65" s="260"/>
      <c r="IE65" s="260"/>
      <c r="IF65" s="260"/>
      <c r="IG65" s="260"/>
      <c r="IH65" s="260"/>
      <c r="II65" s="260"/>
      <c r="IJ65" s="260"/>
      <c r="IK65" s="260"/>
      <c r="IL65" s="260"/>
      <c r="IM65" s="260"/>
      <c r="IN65" s="260"/>
      <c r="IO65" s="260"/>
      <c r="IP65" s="260"/>
      <c r="IQ65" s="260"/>
      <c r="IR65" s="260"/>
      <c r="IS65" s="260"/>
      <c r="IT65" s="260"/>
      <c r="IU65" s="260"/>
      <c r="IV65" s="260"/>
      <c r="IW65" s="260"/>
      <c r="IX65" s="260"/>
      <c r="IY65" s="260"/>
      <c r="IZ65" s="260"/>
      <c r="JA65" s="260"/>
      <c r="JB65" s="260"/>
      <c r="JC65" s="260"/>
      <c r="JD65" s="260"/>
      <c r="JE65" s="260"/>
      <c r="JF65" s="260"/>
      <c r="JG65" s="260"/>
      <c r="JH65" s="260"/>
      <c r="JI65" s="260"/>
      <c r="JJ65" s="260"/>
      <c r="JK65" s="260"/>
      <c r="JL65" s="260"/>
      <c r="JM65" s="260"/>
      <c r="JN65" s="260"/>
      <c r="JO65" s="260"/>
      <c r="JP65" s="260"/>
      <c r="JQ65" s="260"/>
      <c r="JR65" s="260"/>
      <c r="JS65" s="260"/>
      <c r="JT65" s="260"/>
      <c r="JU65" s="260"/>
      <c r="JV65" s="260"/>
      <c r="JW65" s="260"/>
      <c r="JX65" s="260"/>
      <c r="JY65" s="260"/>
      <c r="JZ65" s="260"/>
      <c r="KA65" s="260"/>
      <c r="KB65" s="260"/>
      <c r="KC65" s="260"/>
      <c r="KD65" s="260"/>
      <c r="KE65" s="260"/>
      <c r="KF65" s="260"/>
      <c r="KG65" s="260"/>
      <c r="KH65" s="260"/>
      <c r="KI65" s="260"/>
      <c r="KJ65" s="260"/>
      <c r="KK65" s="260"/>
      <c r="KL65" s="260"/>
      <c r="KM65" s="260"/>
      <c r="KN65" s="260"/>
      <c r="KO65" s="260"/>
      <c r="KP65" s="260"/>
      <c r="KQ65" s="260"/>
      <c r="KR65" s="260"/>
      <c r="KS65" s="260"/>
      <c r="KT65" s="260"/>
      <c r="KU65" s="260"/>
      <c r="KV65" s="260"/>
      <c r="KW65" s="260"/>
      <c r="KX65" s="260"/>
      <c r="KY65" s="260"/>
      <c r="KZ65" s="260"/>
      <c r="LA65" s="260"/>
      <c r="LB65" s="260"/>
      <c r="LC65" s="260"/>
      <c r="LD65" s="260"/>
      <c r="LE65" s="260"/>
      <c r="LF65" s="260"/>
      <c r="LG65" s="260"/>
      <c r="LH65" s="260"/>
      <c r="LI65" s="260"/>
      <c r="LJ65" s="260"/>
      <c r="LK65" s="260"/>
      <c r="LL65" s="260"/>
      <c r="LM65" s="260"/>
      <c r="LN65" s="260"/>
      <c r="LO65" s="260"/>
      <c r="LP65" s="260"/>
      <c r="LQ65" s="260"/>
      <c r="LR65" s="260"/>
      <c r="LS65" s="260"/>
      <c r="LT65" s="260"/>
      <c r="LU65" s="260"/>
      <c r="LV65" s="260"/>
      <c r="LW65" s="260"/>
      <c r="LX65" s="260"/>
      <c r="LY65" s="260"/>
      <c r="LZ65" s="260"/>
      <c r="MA65" s="260"/>
      <c r="MB65" s="260"/>
      <c r="MC65" s="260"/>
      <c r="MD65" s="260"/>
      <c r="ME65" s="260"/>
      <c r="MF65" s="260"/>
      <c r="MG65" s="260"/>
      <c r="MH65" s="260"/>
      <c r="MI65" s="260"/>
      <c r="MJ65" s="260"/>
      <c r="MK65" s="260"/>
      <c r="ML65" s="260"/>
      <c r="MM65" s="260"/>
      <c r="MN65" s="260"/>
      <c r="MO65" s="260"/>
      <c r="MP65" s="260"/>
      <c r="MQ65" s="260"/>
      <c r="MR65" s="260"/>
      <c r="MS65" s="260"/>
      <c r="MT65" s="260"/>
      <c r="MU65" s="260"/>
      <c r="MV65" s="260"/>
      <c r="MW65" s="260"/>
      <c r="MX65" s="260"/>
      <c r="MY65" s="260"/>
      <c r="MZ65" s="260"/>
      <c r="NA65" s="260"/>
      <c r="NB65" s="260"/>
      <c r="NC65" s="260"/>
      <c r="ND65" s="260"/>
      <c r="NE65" s="260"/>
      <c r="NF65" s="260"/>
      <c r="NG65" s="260"/>
      <c r="NH65" s="260"/>
      <c r="NI65" s="260"/>
      <c r="NJ65" s="260"/>
      <c r="NK65" s="260"/>
      <c r="NL65" s="260"/>
      <c r="NM65" s="260"/>
      <c r="NN65" s="260"/>
      <c r="NO65" s="260"/>
      <c r="NP65" s="260"/>
      <c r="NQ65" s="260"/>
      <c r="NR65" s="260"/>
      <c r="NS65" s="260"/>
      <c r="NT65" s="260"/>
      <c r="NU65" s="260"/>
      <c r="NV65" s="260"/>
      <c r="NW65" s="260"/>
      <c r="NX65" s="260"/>
      <c r="NY65" s="260"/>
      <c r="NZ65" s="260"/>
      <c r="OA65" s="260"/>
      <c r="OB65" s="260"/>
      <c r="OC65" s="260"/>
      <c r="OD65" s="260"/>
      <c r="OE65" s="260"/>
      <c r="OF65" s="260"/>
      <c r="OG65" s="260"/>
      <c r="OH65" s="260"/>
      <c r="OI65" s="260"/>
      <c r="OJ65" s="260"/>
      <c r="OK65" s="260"/>
      <c r="OL65" s="260"/>
      <c r="OM65" s="260"/>
      <c r="ON65" s="260"/>
      <c r="OO65" s="260"/>
      <c r="OP65" s="260"/>
      <c r="OQ65" s="260"/>
      <c r="OR65" s="260"/>
      <c r="OS65" s="260"/>
      <c r="OT65" s="260"/>
      <c r="OU65" s="260"/>
      <c r="OV65" s="260"/>
      <c r="OW65" s="260"/>
      <c r="OX65" s="260"/>
      <c r="OY65" s="260"/>
      <c r="OZ65" s="260"/>
      <c r="PA65" s="260"/>
      <c r="PB65" s="260"/>
      <c r="PC65" s="260"/>
      <c r="PD65" s="260"/>
      <c r="PE65" s="260"/>
      <c r="PF65" s="260"/>
      <c r="PG65" s="260"/>
      <c r="PH65" s="260"/>
      <c r="PI65" s="260"/>
      <c r="PJ65" s="260"/>
      <c r="PK65" s="260"/>
      <c r="PL65" s="260"/>
      <c r="PM65" s="260"/>
      <c r="PN65" s="260"/>
      <c r="PO65" s="260"/>
      <c r="PP65" s="260"/>
      <c r="PQ65" s="260"/>
      <c r="PR65" s="260"/>
      <c r="PS65" s="260"/>
      <c r="PT65" s="260"/>
      <c r="PU65" s="260"/>
      <c r="PV65" s="260"/>
      <c r="PW65" s="260"/>
      <c r="PX65" s="260"/>
      <c r="PY65" s="260"/>
      <c r="PZ65" s="260"/>
      <c r="QA65" s="260"/>
      <c r="QB65" s="260"/>
      <c r="QC65" s="260"/>
      <c r="QD65" s="260"/>
      <c r="QE65" s="260"/>
      <c r="QF65" s="260"/>
      <c r="QG65" s="260"/>
      <c r="QH65" s="260"/>
      <c r="QI65" s="260"/>
      <c r="QJ65" s="260"/>
      <c r="QK65" s="260"/>
      <c r="QL65" s="260"/>
      <c r="QM65" s="260"/>
      <c r="QN65" s="260"/>
      <c r="QO65" s="260"/>
      <c r="QP65" s="260"/>
      <c r="QQ65" s="260"/>
      <c r="QR65" s="260"/>
      <c r="QS65" s="260"/>
      <c r="QT65" s="260"/>
      <c r="QU65" s="260"/>
      <c r="QV65" s="260"/>
      <c r="QW65" s="260"/>
      <c r="QX65" s="260"/>
      <c r="QY65" s="260"/>
      <c r="QZ65" s="260"/>
      <c r="RA65" s="260"/>
      <c r="RB65" s="260"/>
      <c r="RC65" s="260"/>
      <c r="RD65" s="260"/>
      <c r="RE65" s="260"/>
      <c r="RF65" s="260"/>
      <c r="RG65" s="260"/>
      <c r="RH65" s="260"/>
      <c r="RI65" s="260"/>
      <c r="RJ65" s="260"/>
      <c r="RK65" s="260"/>
      <c r="RL65" s="260"/>
      <c r="RM65" s="260"/>
      <c r="RN65" s="260"/>
      <c r="RO65" s="260"/>
      <c r="RP65" s="260"/>
      <c r="RQ65" s="260"/>
      <c r="RR65" s="260"/>
      <c r="RS65" s="260"/>
      <c r="RT65" s="260"/>
      <c r="RU65" s="260"/>
      <c r="RV65" s="260"/>
    </row>
    <row r="66" spans="1:490" x14ac:dyDescent="0.3">
      <c r="A66" s="252"/>
      <c r="B66" s="259" t="s">
        <v>213</v>
      </c>
      <c r="C66" s="258" t="s">
        <v>228</v>
      </c>
      <c r="D66" s="252"/>
      <c r="E66" s="252"/>
      <c r="F66" s="252"/>
      <c r="G66" s="252"/>
      <c r="H66" s="252"/>
      <c r="I66" s="252"/>
      <c r="J66" s="252"/>
      <c r="K66" s="252"/>
      <c r="L66" s="252"/>
      <c r="M66" s="252"/>
      <c r="N66" s="252"/>
      <c r="O66" s="378"/>
      <c r="P66" s="378"/>
      <c r="Q66" s="378"/>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0"/>
      <c r="AP66" s="260"/>
      <c r="AQ66" s="260"/>
      <c r="AR66" s="260"/>
      <c r="AS66" s="260"/>
      <c r="AT66" s="260"/>
      <c r="AU66" s="260"/>
      <c r="AV66" s="260"/>
      <c r="AW66" s="260"/>
      <c r="AX66" s="260"/>
      <c r="AY66" s="260"/>
      <c r="AZ66" s="260"/>
      <c r="BA66" s="260"/>
      <c r="BB66" s="260"/>
      <c r="BC66" s="260"/>
      <c r="BD66" s="260"/>
      <c r="BE66" s="260"/>
      <c r="BF66" s="260"/>
      <c r="BG66" s="260"/>
      <c r="BH66" s="260"/>
      <c r="BI66" s="260"/>
      <c r="BJ66" s="260"/>
      <c r="BK66" s="260"/>
      <c r="BL66" s="260"/>
      <c r="BM66" s="260"/>
      <c r="BN66" s="260"/>
      <c r="BO66" s="260"/>
      <c r="BP66" s="260"/>
      <c r="BQ66" s="260"/>
      <c r="BR66" s="260"/>
      <c r="BS66" s="260"/>
      <c r="BT66" s="260"/>
      <c r="BU66" s="260"/>
      <c r="BV66" s="260"/>
      <c r="BW66" s="260"/>
      <c r="BX66" s="260"/>
      <c r="BY66" s="260"/>
      <c r="BZ66" s="260"/>
      <c r="CA66" s="260"/>
      <c r="CB66" s="260"/>
      <c r="CC66" s="260"/>
      <c r="CD66" s="260"/>
      <c r="CE66" s="260"/>
      <c r="CF66" s="260"/>
      <c r="CG66" s="260"/>
      <c r="CH66" s="260"/>
      <c r="CI66" s="260"/>
      <c r="CJ66" s="260"/>
      <c r="CK66" s="260"/>
      <c r="CL66" s="260"/>
      <c r="CM66" s="260"/>
      <c r="CN66" s="260"/>
      <c r="CO66" s="260"/>
      <c r="CP66" s="260"/>
      <c r="CQ66" s="260"/>
      <c r="CR66" s="260"/>
      <c r="CS66" s="260"/>
      <c r="CT66" s="260"/>
      <c r="CU66" s="260"/>
      <c r="CV66" s="260"/>
      <c r="CW66" s="260"/>
      <c r="CX66" s="260"/>
      <c r="CY66" s="260"/>
      <c r="CZ66" s="260"/>
      <c r="DA66" s="260"/>
      <c r="DB66" s="260"/>
      <c r="DC66" s="260"/>
      <c r="DD66" s="260"/>
      <c r="DE66" s="260"/>
      <c r="DF66" s="260"/>
      <c r="DG66" s="260"/>
      <c r="DH66" s="260"/>
      <c r="DI66" s="260"/>
      <c r="DJ66" s="260"/>
      <c r="DK66" s="260"/>
      <c r="DL66" s="260"/>
      <c r="DM66" s="260"/>
      <c r="DN66" s="260"/>
      <c r="DO66" s="260"/>
      <c r="DP66" s="260"/>
      <c r="DQ66" s="260"/>
      <c r="DR66" s="260"/>
      <c r="DS66" s="260"/>
      <c r="DT66" s="260"/>
      <c r="DU66" s="260"/>
      <c r="DV66" s="260"/>
      <c r="DW66" s="260"/>
      <c r="DX66" s="260"/>
      <c r="DY66" s="260"/>
      <c r="DZ66" s="260"/>
      <c r="EA66" s="260"/>
      <c r="EB66" s="260"/>
      <c r="EC66" s="260"/>
      <c r="ED66" s="260"/>
      <c r="EE66" s="260"/>
      <c r="EF66" s="260"/>
      <c r="EG66" s="260"/>
      <c r="EH66" s="260"/>
      <c r="EI66" s="260"/>
      <c r="EJ66" s="260"/>
      <c r="EK66" s="260"/>
      <c r="EL66" s="260"/>
      <c r="EM66" s="260"/>
      <c r="EN66" s="260"/>
      <c r="EO66" s="260"/>
      <c r="EP66" s="260"/>
      <c r="EQ66" s="260"/>
      <c r="ER66" s="260"/>
      <c r="ES66" s="260"/>
      <c r="ET66" s="260"/>
      <c r="EU66" s="260"/>
      <c r="EV66" s="260"/>
      <c r="EW66" s="260"/>
      <c r="EX66" s="260"/>
      <c r="EY66" s="260"/>
      <c r="EZ66" s="260"/>
      <c r="FA66" s="260"/>
      <c r="FB66" s="260"/>
      <c r="FC66" s="260"/>
      <c r="FD66" s="260"/>
      <c r="FE66" s="260"/>
      <c r="FF66" s="260"/>
      <c r="FG66" s="260"/>
      <c r="FH66" s="260"/>
      <c r="FI66" s="260"/>
      <c r="FJ66" s="260"/>
      <c r="FK66" s="260"/>
      <c r="FL66" s="260"/>
      <c r="FM66" s="260"/>
      <c r="FN66" s="260"/>
      <c r="FO66" s="260"/>
      <c r="FP66" s="260"/>
      <c r="FQ66" s="260"/>
      <c r="FR66" s="260"/>
      <c r="FS66" s="260"/>
      <c r="FT66" s="260"/>
      <c r="FU66" s="260"/>
      <c r="FV66" s="260"/>
      <c r="FW66" s="260"/>
      <c r="FX66" s="260"/>
      <c r="FY66" s="260"/>
      <c r="FZ66" s="260"/>
      <c r="GA66" s="260"/>
      <c r="GB66" s="260"/>
      <c r="GC66" s="260"/>
      <c r="GD66" s="260"/>
      <c r="GE66" s="260"/>
      <c r="GF66" s="260"/>
      <c r="GG66" s="260"/>
      <c r="GH66" s="260"/>
      <c r="GI66" s="260"/>
      <c r="GJ66" s="260"/>
      <c r="GK66" s="260"/>
      <c r="GL66" s="260"/>
      <c r="GM66" s="260"/>
      <c r="GN66" s="260"/>
      <c r="GO66" s="260"/>
      <c r="GP66" s="260"/>
      <c r="GQ66" s="260"/>
      <c r="GR66" s="260"/>
      <c r="GS66" s="260"/>
      <c r="GT66" s="260"/>
      <c r="GU66" s="260"/>
      <c r="GV66" s="260"/>
      <c r="GW66" s="260"/>
      <c r="GX66" s="260"/>
      <c r="GY66" s="260"/>
      <c r="GZ66" s="260"/>
      <c r="HA66" s="260"/>
      <c r="HB66" s="260"/>
      <c r="HC66" s="260"/>
      <c r="HD66" s="260"/>
      <c r="HE66" s="260"/>
      <c r="HF66" s="260"/>
      <c r="HG66" s="260"/>
      <c r="HH66" s="260"/>
      <c r="HI66" s="260"/>
      <c r="HJ66" s="260"/>
      <c r="HK66" s="260"/>
      <c r="HL66" s="260"/>
      <c r="HM66" s="260"/>
      <c r="HN66" s="260"/>
      <c r="HO66" s="260"/>
      <c r="HP66" s="260"/>
      <c r="HQ66" s="260"/>
      <c r="HR66" s="260"/>
      <c r="HS66" s="260"/>
      <c r="HT66" s="260"/>
      <c r="HU66" s="260"/>
      <c r="HV66" s="260"/>
      <c r="HW66" s="260"/>
      <c r="HX66" s="260"/>
      <c r="HY66" s="260"/>
      <c r="HZ66" s="260"/>
      <c r="IA66" s="260"/>
      <c r="IB66" s="260"/>
      <c r="IC66" s="260"/>
      <c r="ID66" s="260"/>
      <c r="IE66" s="260"/>
      <c r="IF66" s="260"/>
      <c r="IG66" s="260"/>
      <c r="IH66" s="260"/>
      <c r="II66" s="260"/>
      <c r="IJ66" s="260"/>
      <c r="IK66" s="260"/>
      <c r="IL66" s="260"/>
      <c r="IM66" s="260"/>
      <c r="IN66" s="260"/>
      <c r="IO66" s="260"/>
      <c r="IP66" s="260"/>
      <c r="IQ66" s="260"/>
      <c r="IR66" s="260"/>
      <c r="IS66" s="260"/>
      <c r="IT66" s="260"/>
      <c r="IU66" s="260"/>
      <c r="IV66" s="260"/>
      <c r="IW66" s="260"/>
      <c r="IX66" s="260"/>
      <c r="IY66" s="260"/>
      <c r="IZ66" s="260"/>
      <c r="JA66" s="260"/>
      <c r="JB66" s="260"/>
      <c r="JC66" s="260"/>
      <c r="JD66" s="260"/>
      <c r="JE66" s="260"/>
      <c r="JF66" s="260"/>
      <c r="JG66" s="260"/>
      <c r="JH66" s="260"/>
      <c r="JI66" s="260"/>
      <c r="JJ66" s="260"/>
      <c r="JK66" s="260"/>
      <c r="JL66" s="260"/>
      <c r="JM66" s="260"/>
      <c r="JN66" s="260"/>
      <c r="JO66" s="260"/>
      <c r="JP66" s="260"/>
      <c r="JQ66" s="260"/>
      <c r="JR66" s="260"/>
      <c r="JS66" s="260"/>
      <c r="JT66" s="260"/>
      <c r="JU66" s="260"/>
      <c r="JV66" s="260"/>
      <c r="JW66" s="260"/>
      <c r="JX66" s="260"/>
      <c r="JY66" s="260"/>
      <c r="JZ66" s="260"/>
      <c r="KA66" s="260"/>
      <c r="KB66" s="260"/>
      <c r="KC66" s="260"/>
      <c r="KD66" s="260"/>
      <c r="KE66" s="260"/>
      <c r="KF66" s="260"/>
      <c r="KG66" s="260"/>
      <c r="KH66" s="260"/>
      <c r="KI66" s="260"/>
      <c r="KJ66" s="260"/>
      <c r="KK66" s="260"/>
      <c r="KL66" s="260"/>
      <c r="KM66" s="260"/>
      <c r="KN66" s="260"/>
      <c r="KO66" s="260"/>
      <c r="KP66" s="260"/>
      <c r="KQ66" s="260"/>
      <c r="KR66" s="260"/>
      <c r="KS66" s="260"/>
      <c r="KT66" s="260"/>
      <c r="KU66" s="260"/>
      <c r="KV66" s="260"/>
      <c r="KW66" s="260"/>
      <c r="KX66" s="260"/>
      <c r="KY66" s="260"/>
      <c r="KZ66" s="260"/>
      <c r="LA66" s="260"/>
      <c r="LB66" s="260"/>
      <c r="LC66" s="260"/>
      <c r="LD66" s="260"/>
      <c r="LE66" s="260"/>
      <c r="LF66" s="260"/>
      <c r="LG66" s="260"/>
      <c r="LH66" s="260"/>
      <c r="LI66" s="260"/>
      <c r="LJ66" s="260"/>
      <c r="LK66" s="260"/>
      <c r="LL66" s="260"/>
      <c r="LM66" s="260"/>
      <c r="LN66" s="260"/>
      <c r="LO66" s="260"/>
      <c r="LP66" s="260"/>
      <c r="LQ66" s="260"/>
      <c r="LR66" s="260"/>
      <c r="LS66" s="260"/>
      <c r="LT66" s="260"/>
      <c r="LU66" s="260"/>
      <c r="LV66" s="260"/>
      <c r="LW66" s="260"/>
      <c r="LX66" s="260"/>
      <c r="LY66" s="260"/>
      <c r="LZ66" s="260"/>
      <c r="MA66" s="260"/>
      <c r="MB66" s="260"/>
      <c r="MC66" s="260"/>
      <c r="MD66" s="260"/>
      <c r="ME66" s="260"/>
      <c r="MF66" s="260"/>
      <c r="MG66" s="260"/>
      <c r="MH66" s="260"/>
      <c r="MI66" s="260"/>
      <c r="MJ66" s="260"/>
      <c r="MK66" s="260"/>
      <c r="ML66" s="260"/>
      <c r="MM66" s="260"/>
      <c r="MN66" s="260"/>
      <c r="MO66" s="260"/>
      <c r="MP66" s="260"/>
      <c r="MQ66" s="260"/>
      <c r="MR66" s="260"/>
      <c r="MS66" s="260"/>
      <c r="MT66" s="260"/>
      <c r="MU66" s="260"/>
      <c r="MV66" s="260"/>
      <c r="MW66" s="260"/>
      <c r="MX66" s="260"/>
      <c r="MY66" s="260"/>
      <c r="MZ66" s="260"/>
      <c r="NA66" s="260"/>
      <c r="NB66" s="260"/>
      <c r="NC66" s="260"/>
      <c r="ND66" s="260"/>
      <c r="NE66" s="260"/>
      <c r="NF66" s="260"/>
      <c r="NG66" s="260"/>
      <c r="NH66" s="260"/>
      <c r="NI66" s="260"/>
      <c r="NJ66" s="260"/>
      <c r="NK66" s="260"/>
      <c r="NL66" s="260"/>
      <c r="NM66" s="260"/>
      <c r="NN66" s="260"/>
      <c r="NO66" s="260"/>
      <c r="NP66" s="260"/>
      <c r="NQ66" s="260"/>
      <c r="NR66" s="260"/>
      <c r="NS66" s="260"/>
      <c r="NT66" s="260"/>
      <c r="NU66" s="260"/>
      <c r="NV66" s="260"/>
      <c r="NW66" s="260"/>
      <c r="NX66" s="260"/>
      <c r="NY66" s="260"/>
      <c r="NZ66" s="260"/>
      <c r="OA66" s="260"/>
      <c r="OB66" s="260"/>
      <c r="OC66" s="260"/>
      <c r="OD66" s="260"/>
      <c r="OE66" s="260"/>
      <c r="OF66" s="260"/>
      <c r="OG66" s="260"/>
      <c r="OH66" s="260"/>
      <c r="OI66" s="260"/>
      <c r="OJ66" s="260"/>
      <c r="OK66" s="260"/>
      <c r="OL66" s="260"/>
      <c r="OM66" s="260"/>
      <c r="ON66" s="260"/>
      <c r="OO66" s="260"/>
      <c r="OP66" s="260"/>
      <c r="OQ66" s="260"/>
      <c r="OR66" s="260"/>
      <c r="OS66" s="260"/>
      <c r="OT66" s="260"/>
      <c r="OU66" s="260"/>
      <c r="OV66" s="260"/>
      <c r="OW66" s="260"/>
      <c r="OX66" s="260"/>
      <c r="OY66" s="260"/>
      <c r="OZ66" s="260"/>
      <c r="PA66" s="260"/>
      <c r="PB66" s="260"/>
      <c r="PC66" s="260"/>
      <c r="PD66" s="260"/>
      <c r="PE66" s="260"/>
      <c r="PF66" s="260"/>
      <c r="PG66" s="260"/>
      <c r="PH66" s="260"/>
      <c r="PI66" s="260"/>
      <c r="PJ66" s="260"/>
      <c r="PK66" s="260"/>
      <c r="PL66" s="260"/>
      <c r="PM66" s="260"/>
      <c r="PN66" s="260"/>
      <c r="PO66" s="260"/>
      <c r="PP66" s="260"/>
      <c r="PQ66" s="260"/>
      <c r="PR66" s="260"/>
      <c r="PS66" s="260"/>
      <c r="PT66" s="260"/>
      <c r="PU66" s="260"/>
      <c r="PV66" s="260"/>
      <c r="PW66" s="260"/>
      <c r="PX66" s="260"/>
      <c r="PY66" s="260"/>
      <c r="PZ66" s="260"/>
      <c r="QA66" s="260"/>
      <c r="QB66" s="260"/>
      <c r="QC66" s="260"/>
      <c r="QD66" s="260"/>
      <c r="QE66" s="260"/>
      <c r="QF66" s="260"/>
      <c r="QG66" s="260"/>
      <c r="QH66" s="260"/>
      <c r="QI66" s="260"/>
      <c r="QJ66" s="260"/>
      <c r="QK66" s="260"/>
      <c r="QL66" s="260"/>
      <c r="QM66" s="260"/>
      <c r="QN66" s="260"/>
      <c r="QO66" s="260"/>
      <c r="QP66" s="260"/>
      <c r="QQ66" s="260"/>
      <c r="QR66" s="260"/>
      <c r="QS66" s="260"/>
      <c r="QT66" s="260"/>
      <c r="QU66" s="260"/>
      <c r="QV66" s="260"/>
      <c r="QW66" s="260"/>
      <c r="QX66" s="260"/>
      <c r="QY66" s="260"/>
      <c r="QZ66" s="260"/>
      <c r="RA66" s="260"/>
      <c r="RB66" s="260"/>
      <c r="RC66" s="260"/>
      <c r="RD66" s="260"/>
      <c r="RE66" s="260"/>
      <c r="RF66" s="260"/>
      <c r="RG66" s="260"/>
      <c r="RH66" s="260"/>
      <c r="RI66" s="260"/>
      <c r="RJ66" s="260"/>
      <c r="RK66" s="260"/>
      <c r="RL66" s="260"/>
      <c r="RM66" s="260"/>
      <c r="RN66" s="260"/>
      <c r="RO66" s="260"/>
      <c r="RP66" s="260"/>
      <c r="RQ66" s="260"/>
      <c r="RR66" s="260"/>
      <c r="RS66" s="260"/>
      <c r="RT66" s="260"/>
      <c r="RU66" s="260"/>
      <c r="RV66" s="260"/>
    </row>
    <row r="67" spans="1:490" x14ac:dyDescent="0.3">
      <c r="A67" s="252"/>
      <c r="B67" s="252"/>
      <c r="C67" s="258"/>
      <c r="D67" s="252"/>
      <c r="E67" s="252"/>
      <c r="F67" s="252"/>
      <c r="G67" s="252"/>
      <c r="H67" s="252"/>
      <c r="I67" s="252"/>
      <c r="J67" s="252"/>
      <c r="K67" s="252"/>
      <c r="L67" s="252"/>
      <c r="M67" s="252"/>
      <c r="N67" s="252"/>
      <c r="O67" s="378"/>
      <c r="P67" s="378"/>
      <c r="Q67" s="378"/>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0"/>
      <c r="AP67" s="260"/>
      <c r="AQ67" s="260"/>
      <c r="AR67" s="260"/>
      <c r="AS67" s="260"/>
      <c r="AT67" s="260"/>
      <c r="AU67" s="260"/>
      <c r="AV67" s="260"/>
      <c r="AW67" s="260"/>
      <c r="AX67" s="260"/>
      <c r="AY67" s="260"/>
      <c r="AZ67" s="260"/>
      <c r="BA67" s="260"/>
      <c r="BB67" s="260"/>
      <c r="BC67" s="260"/>
      <c r="BD67" s="260"/>
      <c r="BE67" s="260"/>
      <c r="BF67" s="260"/>
      <c r="BG67" s="260"/>
      <c r="BH67" s="260"/>
      <c r="BI67" s="260"/>
      <c r="BJ67" s="260"/>
      <c r="BK67" s="260"/>
      <c r="BL67" s="260"/>
      <c r="BM67" s="260"/>
      <c r="BN67" s="260"/>
      <c r="BO67" s="260"/>
      <c r="BP67" s="260"/>
      <c r="BQ67" s="260"/>
      <c r="BR67" s="260"/>
      <c r="BS67" s="260"/>
      <c r="BT67" s="260"/>
      <c r="BU67" s="260"/>
      <c r="BV67" s="260"/>
      <c r="BW67" s="260"/>
      <c r="BX67" s="260"/>
      <c r="BY67" s="260"/>
      <c r="BZ67" s="260"/>
      <c r="CA67" s="260"/>
      <c r="CB67" s="260"/>
      <c r="CC67" s="260"/>
      <c r="CD67" s="260"/>
      <c r="CE67" s="260"/>
      <c r="CF67" s="260"/>
      <c r="CG67" s="260"/>
      <c r="CH67" s="260"/>
      <c r="CI67" s="260"/>
      <c r="CJ67" s="260"/>
      <c r="CK67" s="260"/>
      <c r="CL67" s="260"/>
      <c r="CM67" s="260"/>
      <c r="CN67" s="260"/>
      <c r="CO67" s="260"/>
      <c r="CP67" s="260"/>
      <c r="CQ67" s="260"/>
      <c r="CR67" s="260"/>
      <c r="CS67" s="260"/>
      <c r="CT67" s="260"/>
      <c r="CU67" s="260"/>
      <c r="CV67" s="260"/>
      <c r="CW67" s="260"/>
      <c r="CX67" s="260"/>
      <c r="CY67" s="260"/>
      <c r="CZ67" s="260"/>
      <c r="DA67" s="260"/>
      <c r="DB67" s="260"/>
      <c r="DC67" s="260"/>
      <c r="DD67" s="260"/>
      <c r="DE67" s="260"/>
      <c r="DF67" s="260"/>
      <c r="DG67" s="260"/>
      <c r="DH67" s="260"/>
      <c r="DI67" s="260"/>
      <c r="DJ67" s="260"/>
      <c r="DK67" s="260"/>
      <c r="DL67" s="260"/>
      <c r="DM67" s="260"/>
      <c r="DN67" s="260"/>
      <c r="DO67" s="260"/>
      <c r="DP67" s="260"/>
      <c r="DQ67" s="260"/>
      <c r="DR67" s="260"/>
      <c r="DS67" s="260"/>
      <c r="DT67" s="260"/>
      <c r="DU67" s="260"/>
      <c r="DV67" s="260"/>
      <c r="DW67" s="260"/>
      <c r="DX67" s="260"/>
      <c r="DY67" s="260"/>
      <c r="DZ67" s="260"/>
      <c r="EA67" s="260"/>
      <c r="EB67" s="260"/>
      <c r="EC67" s="260"/>
      <c r="ED67" s="260"/>
      <c r="EE67" s="260"/>
      <c r="EF67" s="260"/>
      <c r="EG67" s="260"/>
      <c r="EH67" s="260"/>
      <c r="EI67" s="260"/>
      <c r="EJ67" s="260"/>
      <c r="EK67" s="260"/>
      <c r="EL67" s="260"/>
      <c r="EM67" s="260"/>
      <c r="EN67" s="260"/>
      <c r="EO67" s="260"/>
      <c r="EP67" s="260"/>
      <c r="EQ67" s="260"/>
      <c r="ER67" s="260"/>
      <c r="ES67" s="260"/>
      <c r="ET67" s="260"/>
      <c r="EU67" s="260"/>
      <c r="EV67" s="260"/>
      <c r="EW67" s="260"/>
      <c r="EX67" s="260"/>
      <c r="EY67" s="260"/>
      <c r="EZ67" s="260"/>
      <c r="FA67" s="260"/>
      <c r="FB67" s="260"/>
      <c r="FC67" s="260"/>
      <c r="FD67" s="260"/>
      <c r="FE67" s="260"/>
      <c r="FF67" s="260"/>
      <c r="FG67" s="260"/>
      <c r="FH67" s="260"/>
      <c r="FI67" s="260"/>
      <c r="FJ67" s="260"/>
      <c r="FK67" s="260"/>
      <c r="FL67" s="260"/>
      <c r="FM67" s="260"/>
      <c r="FN67" s="260"/>
      <c r="FO67" s="260"/>
      <c r="FP67" s="260"/>
      <c r="FQ67" s="260"/>
      <c r="FR67" s="260"/>
      <c r="FS67" s="260"/>
      <c r="FT67" s="260"/>
      <c r="FU67" s="260"/>
      <c r="FV67" s="260"/>
      <c r="FW67" s="260"/>
      <c r="FX67" s="260"/>
      <c r="FY67" s="260"/>
      <c r="FZ67" s="260"/>
      <c r="GA67" s="260"/>
      <c r="GB67" s="260"/>
      <c r="GC67" s="260"/>
      <c r="GD67" s="260"/>
      <c r="GE67" s="260"/>
      <c r="GF67" s="260"/>
      <c r="GG67" s="260"/>
      <c r="GH67" s="260"/>
      <c r="GI67" s="260"/>
      <c r="GJ67" s="260"/>
      <c r="GK67" s="260"/>
      <c r="GL67" s="260"/>
      <c r="GM67" s="260"/>
      <c r="GN67" s="260"/>
      <c r="GO67" s="260"/>
      <c r="GP67" s="260"/>
      <c r="GQ67" s="260"/>
      <c r="GR67" s="260"/>
      <c r="GS67" s="260"/>
      <c r="GT67" s="260"/>
      <c r="GU67" s="260"/>
      <c r="GV67" s="260"/>
      <c r="GW67" s="260"/>
      <c r="GX67" s="260"/>
      <c r="GY67" s="260"/>
      <c r="GZ67" s="260"/>
      <c r="HA67" s="260"/>
      <c r="HB67" s="260"/>
      <c r="HC67" s="260"/>
      <c r="HD67" s="260"/>
      <c r="HE67" s="260"/>
      <c r="HF67" s="260"/>
      <c r="HG67" s="260"/>
      <c r="HH67" s="260"/>
      <c r="HI67" s="260"/>
      <c r="HJ67" s="260"/>
      <c r="HK67" s="260"/>
      <c r="HL67" s="260"/>
      <c r="HM67" s="260"/>
      <c r="HN67" s="260"/>
      <c r="HO67" s="260"/>
      <c r="HP67" s="260"/>
      <c r="HQ67" s="260"/>
      <c r="HR67" s="260"/>
      <c r="HS67" s="260"/>
      <c r="HT67" s="260"/>
      <c r="HU67" s="260"/>
      <c r="HV67" s="260"/>
      <c r="HW67" s="260"/>
      <c r="HX67" s="260"/>
      <c r="HY67" s="260"/>
      <c r="HZ67" s="260"/>
      <c r="IA67" s="260"/>
      <c r="IB67" s="260"/>
      <c r="IC67" s="260"/>
      <c r="ID67" s="260"/>
      <c r="IE67" s="260"/>
      <c r="IF67" s="260"/>
      <c r="IG67" s="260"/>
      <c r="IH67" s="260"/>
      <c r="II67" s="260"/>
      <c r="IJ67" s="260"/>
      <c r="IK67" s="260"/>
      <c r="IL67" s="260"/>
      <c r="IM67" s="260"/>
      <c r="IN67" s="260"/>
      <c r="IO67" s="260"/>
      <c r="IP67" s="260"/>
      <c r="IQ67" s="260"/>
      <c r="IR67" s="260"/>
      <c r="IS67" s="260"/>
      <c r="IT67" s="260"/>
      <c r="IU67" s="260"/>
      <c r="IV67" s="260"/>
      <c r="IW67" s="260"/>
      <c r="IX67" s="260"/>
      <c r="IY67" s="260"/>
      <c r="IZ67" s="260"/>
      <c r="JA67" s="260"/>
      <c r="JB67" s="260"/>
      <c r="JC67" s="260"/>
      <c r="JD67" s="260"/>
      <c r="JE67" s="260"/>
      <c r="JF67" s="260"/>
      <c r="JG67" s="260"/>
      <c r="JH67" s="260"/>
      <c r="JI67" s="260"/>
      <c r="JJ67" s="260"/>
      <c r="JK67" s="260"/>
      <c r="JL67" s="260"/>
      <c r="JM67" s="260"/>
      <c r="JN67" s="260"/>
      <c r="JO67" s="260"/>
      <c r="JP67" s="260"/>
      <c r="JQ67" s="260"/>
      <c r="JR67" s="260"/>
      <c r="JS67" s="260"/>
      <c r="JT67" s="260"/>
      <c r="JU67" s="260"/>
      <c r="JV67" s="260"/>
      <c r="JW67" s="260"/>
      <c r="JX67" s="260"/>
      <c r="JY67" s="260"/>
      <c r="JZ67" s="260"/>
      <c r="KA67" s="260"/>
      <c r="KB67" s="260"/>
      <c r="KC67" s="260"/>
      <c r="KD67" s="260"/>
      <c r="KE67" s="260"/>
      <c r="KF67" s="260"/>
      <c r="KG67" s="260"/>
      <c r="KH67" s="260"/>
      <c r="KI67" s="260"/>
      <c r="KJ67" s="260"/>
      <c r="KK67" s="260"/>
      <c r="KL67" s="260"/>
      <c r="KM67" s="260"/>
      <c r="KN67" s="260"/>
      <c r="KO67" s="260"/>
      <c r="KP67" s="260"/>
      <c r="KQ67" s="260"/>
      <c r="KR67" s="260"/>
      <c r="KS67" s="260"/>
      <c r="KT67" s="260"/>
      <c r="KU67" s="260"/>
      <c r="KV67" s="260"/>
      <c r="KW67" s="260"/>
      <c r="KX67" s="260"/>
      <c r="KY67" s="260"/>
      <c r="KZ67" s="260"/>
      <c r="LA67" s="260"/>
      <c r="LB67" s="260"/>
      <c r="LC67" s="260"/>
      <c r="LD67" s="260"/>
      <c r="LE67" s="260"/>
      <c r="LF67" s="260"/>
      <c r="LG67" s="260"/>
      <c r="LH67" s="260"/>
      <c r="LI67" s="260"/>
      <c r="LJ67" s="260"/>
      <c r="LK67" s="260"/>
      <c r="LL67" s="260"/>
      <c r="LM67" s="260"/>
      <c r="LN67" s="260"/>
      <c r="LO67" s="260"/>
      <c r="LP67" s="260"/>
      <c r="LQ67" s="260"/>
      <c r="LR67" s="260"/>
      <c r="LS67" s="260"/>
      <c r="LT67" s="260"/>
      <c r="LU67" s="260"/>
      <c r="LV67" s="260"/>
      <c r="LW67" s="260"/>
      <c r="LX67" s="260"/>
      <c r="LY67" s="260"/>
      <c r="LZ67" s="260"/>
      <c r="MA67" s="260"/>
      <c r="MB67" s="260"/>
      <c r="MC67" s="260"/>
      <c r="MD67" s="260"/>
      <c r="ME67" s="260"/>
      <c r="MF67" s="260"/>
      <c r="MG67" s="260"/>
      <c r="MH67" s="260"/>
      <c r="MI67" s="260"/>
      <c r="MJ67" s="260"/>
      <c r="MK67" s="260"/>
      <c r="ML67" s="260"/>
      <c r="MM67" s="260"/>
      <c r="MN67" s="260"/>
      <c r="MO67" s="260"/>
      <c r="MP67" s="260"/>
      <c r="MQ67" s="260"/>
      <c r="MR67" s="260"/>
      <c r="MS67" s="260"/>
      <c r="MT67" s="260"/>
      <c r="MU67" s="260"/>
      <c r="MV67" s="260"/>
      <c r="MW67" s="260"/>
      <c r="MX67" s="260"/>
      <c r="MY67" s="260"/>
      <c r="MZ67" s="260"/>
      <c r="NA67" s="260"/>
      <c r="NB67" s="260"/>
      <c r="NC67" s="260"/>
      <c r="ND67" s="260"/>
      <c r="NE67" s="260"/>
      <c r="NF67" s="260"/>
      <c r="NG67" s="260"/>
      <c r="NH67" s="260"/>
      <c r="NI67" s="260"/>
      <c r="NJ67" s="260"/>
      <c r="NK67" s="260"/>
      <c r="NL67" s="260"/>
      <c r="NM67" s="260"/>
      <c r="NN67" s="260"/>
      <c r="NO67" s="260"/>
      <c r="NP67" s="260"/>
      <c r="NQ67" s="260"/>
      <c r="NR67" s="260"/>
      <c r="NS67" s="260"/>
      <c r="NT67" s="260"/>
      <c r="NU67" s="260"/>
      <c r="NV67" s="260"/>
      <c r="NW67" s="260"/>
      <c r="NX67" s="260"/>
      <c r="NY67" s="260"/>
      <c r="NZ67" s="260"/>
      <c r="OA67" s="260"/>
      <c r="OB67" s="260"/>
      <c r="OC67" s="260"/>
      <c r="OD67" s="260"/>
      <c r="OE67" s="260"/>
      <c r="OF67" s="260"/>
      <c r="OG67" s="260"/>
      <c r="OH67" s="260"/>
      <c r="OI67" s="260"/>
      <c r="OJ67" s="260"/>
      <c r="OK67" s="260"/>
      <c r="OL67" s="260"/>
      <c r="OM67" s="260"/>
      <c r="ON67" s="260"/>
      <c r="OO67" s="260"/>
      <c r="OP67" s="260"/>
      <c r="OQ67" s="260"/>
      <c r="OR67" s="260"/>
      <c r="OS67" s="260"/>
      <c r="OT67" s="260"/>
      <c r="OU67" s="260"/>
      <c r="OV67" s="260"/>
      <c r="OW67" s="260"/>
      <c r="OX67" s="260"/>
      <c r="OY67" s="260"/>
      <c r="OZ67" s="260"/>
      <c r="PA67" s="260"/>
      <c r="PB67" s="260"/>
      <c r="PC67" s="260"/>
      <c r="PD67" s="260"/>
      <c r="PE67" s="260"/>
      <c r="PF67" s="260"/>
      <c r="PG67" s="260"/>
      <c r="PH67" s="260"/>
      <c r="PI67" s="260"/>
      <c r="PJ67" s="260"/>
      <c r="PK67" s="260"/>
      <c r="PL67" s="260"/>
      <c r="PM67" s="260"/>
      <c r="PN67" s="260"/>
      <c r="PO67" s="260"/>
      <c r="PP67" s="260"/>
      <c r="PQ67" s="260"/>
      <c r="PR67" s="260"/>
      <c r="PS67" s="260"/>
      <c r="PT67" s="260"/>
      <c r="PU67" s="260"/>
      <c r="PV67" s="260"/>
      <c r="PW67" s="260"/>
      <c r="PX67" s="260"/>
      <c r="PY67" s="260"/>
      <c r="PZ67" s="260"/>
      <c r="QA67" s="260"/>
      <c r="QB67" s="260"/>
      <c r="QC67" s="260"/>
      <c r="QD67" s="260"/>
      <c r="QE67" s="260"/>
      <c r="QF67" s="260"/>
      <c r="QG67" s="260"/>
      <c r="QH67" s="260"/>
      <c r="QI67" s="260"/>
      <c r="QJ67" s="260"/>
      <c r="QK67" s="260"/>
      <c r="QL67" s="260"/>
      <c r="QM67" s="260"/>
      <c r="QN67" s="260"/>
      <c r="QO67" s="260"/>
      <c r="QP67" s="260"/>
      <c r="QQ67" s="260"/>
      <c r="QR67" s="260"/>
      <c r="QS67" s="260"/>
      <c r="QT67" s="260"/>
      <c r="QU67" s="260"/>
      <c r="QV67" s="260"/>
      <c r="QW67" s="260"/>
      <c r="QX67" s="260"/>
      <c r="QY67" s="260"/>
      <c r="QZ67" s="260"/>
      <c r="RA67" s="260"/>
      <c r="RB67" s="260"/>
      <c r="RC67" s="260"/>
      <c r="RD67" s="260"/>
      <c r="RE67" s="260"/>
      <c r="RF67" s="260"/>
      <c r="RG67" s="260"/>
      <c r="RH67" s="260"/>
      <c r="RI67" s="260"/>
      <c r="RJ67" s="260"/>
      <c r="RK67" s="260"/>
      <c r="RL67" s="260"/>
      <c r="RM67" s="260"/>
      <c r="RN67" s="260"/>
      <c r="RO67" s="260"/>
      <c r="RP67" s="260"/>
      <c r="RQ67" s="260"/>
      <c r="RR67" s="260"/>
      <c r="RS67" s="260"/>
      <c r="RT67" s="260"/>
      <c r="RU67" s="260"/>
      <c r="RV67" s="260"/>
    </row>
    <row r="68" spans="1:490" x14ac:dyDescent="0.3">
      <c r="A68" s="252"/>
      <c r="B68" s="252"/>
      <c r="C68" s="252"/>
      <c r="D68" s="252"/>
      <c r="E68" s="252"/>
      <c r="F68" s="252"/>
      <c r="G68" s="252"/>
      <c r="H68" s="252"/>
      <c r="I68" s="252"/>
      <c r="J68" s="252"/>
      <c r="K68" s="252"/>
      <c r="L68" s="252"/>
      <c r="M68" s="252"/>
      <c r="N68" s="252"/>
      <c r="O68" s="378"/>
      <c r="P68" s="378"/>
      <c r="Q68" s="378"/>
      <c r="R68" s="260"/>
      <c r="S68" s="260"/>
      <c r="T68" s="260"/>
      <c r="U68" s="260"/>
      <c r="V68" s="260"/>
      <c r="W68" s="260"/>
      <c r="X68" s="260"/>
      <c r="Y68" s="260"/>
      <c r="Z68" s="260"/>
      <c r="AA68" s="260"/>
      <c r="AB68" s="260"/>
      <c r="AC68" s="260"/>
      <c r="AD68" s="260"/>
      <c r="AE68" s="260"/>
      <c r="AF68" s="260"/>
      <c r="AG68" s="260"/>
      <c r="AH68" s="260"/>
      <c r="AI68" s="260"/>
      <c r="AJ68" s="260"/>
      <c r="AK68" s="260"/>
      <c r="AL68" s="260"/>
      <c r="AM68" s="260"/>
      <c r="AN68" s="260"/>
      <c r="AO68" s="260"/>
      <c r="AP68" s="260"/>
      <c r="AQ68" s="260"/>
      <c r="AR68" s="260"/>
      <c r="AS68" s="260"/>
      <c r="AT68" s="260"/>
      <c r="AU68" s="260"/>
      <c r="AV68" s="260"/>
      <c r="AW68" s="260"/>
      <c r="AX68" s="260"/>
      <c r="AY68" s="260"/>
      <c r="AZ68" s="260"/>
      <c r="BA68" s="260"/>
      <c r="BB68" s="260"/>
      <c r="BC68" s="260"/>
      <c r="BD68" s="260"/>
      <c r="BE68" s="260"/>
      <c r="BF68" s="260"/>
      <c r="BG68" s="260"/>
      <c r="BH68" s="260"/>
      <c r="BI68" s="260"/>
      <c r="BJ68" s="260"/>
      <c r="BK68" s="260"/>
      <c r="BL68" s="260"/>
      <c r="BM68" s="260"/>
      <c r="BN68" s="260"/>
      <c r="BO68" s="260"/>
      <c r="BP68" s="260"/>
      <c r="BQ68" s="260"/>
      <c r="BR68" s="260"/>
      <c r="BS68" s="260"/>
      <c r="BT68" s="260"/>
      <c r="BU68" s="260"/>
      <c r="BV68" s="260"/>
      <c r="BW68" s="260"/>
      <c r="BX68" s="260"/>
      <c r="BY68" s="260"/>
      <c r="BZ68" s="260"/>
      <c r="CA68" s="260"/>
      <c r="CB68" s="260"/>
      <c r="CC68" s="260"/>
      <c r="CD68" s="260"/>
      <c r="CE68" s="260"/>
      <c r="CF68" s="260"/>
      <c r="CG68" s="260"/>
      <c r="CH68" s="260"/>
      <c r="CI68" s="260"/>
      <c r="CJ68" s="260"/>
      <c r="CK68" s="260"/>
      <c r="CL68" s="260"/>
      <c r="CM68" s="260"/>
      <c r="CN68" s="260"/>
      <c r="CO68" s="260"/>
      <c r="CP68" s="260"/>
      <c r="CQ68" s="260"/>
      <c r="CR68" s="260"/>
      <c r="CS68" s="260"/>
      <c r="CT68" s="260"/>
      <c r="CU68" s="260"/>
      <c r="CV68" s="260"/>
      <c r="CW68" s="260"/>
      <c r="CX68" s="260"/>
      <c r="CY68" s="260"/>
      <c r="CZ68" s="260"/>
      <c r="DA68" s="260"/>
      <c r="DB68" s="260"/>
      <c r="DC68" s="260"/>
      <c r="DD68" s="260"/>
      <c r="DE68" s="260"/>
      <c r="DF68" s="260"/>
      <c r="DG68" s="260"/>
      <c r="DH68" s="260"/>
      <c r="DI68" s="260"/>
      <c r="DJ68" s="260"/>
      <c r="DK68" s="260"/>
      <c r="DL68" s="260"/>
      <c r="DM68" s="260"/>
      <c r="DN68" s="260"/>
      <c r="DO68" s="260"/>
      <c r="DP68" s="260"/>
      <c r="DQ68" s="260"/>
      <c r="DR68" s="260"/>
      <c r="DS68" s="260"/>
      <c r="DT68" s="260"/>
      <c r="DU68" s="260"/>
      <c r="DV68" s="260"/>
      <c r="DW68" s="260"/>
      <c r="DX68" s="260"/>
      <c r="DY68" s="260"/>
      <c r="DZ68" s="260"/>
      <c r="EA68" s="260"/>
      <c r="EB68" s="260"/>
      <c r="EC68" s="260"/>
      <c r="ED68" s="260"/>
      <c r="EE68" s="260"/>
      <c r="EF68" s="260"/>
      <c r="EG68" s="260"/>
      <c r="EH68" s="260"/>
      <c r="EI68" s="260"/>
      <c r="EJ68" s="260"/>
      <c r="EK68" s="260"/>
      <c r="EL68" s="260"/>
      <c r="EM68" s="260"/>
      <c r="EN68" s="260"/>
      <c r="EO68" s="260"/>
      <c r="EP68" s="260"/>
      <c r="EQ68" s="260"/>
      <c r="ER68" s="260"/>
      <c r="ES68" s="260"/>
      <c r="ET68" s="260"/>
      <c r="EU68" s="260"/>
      <c r="EV68" s="260"/>
      <c r="EW68" s="260"/>
      <c r="EX68" s="260"/>
      <c r="EY68" s="260"/>
      <c r="EZ68" s="260"/>
      <c r="FA68" s="260"/>
      <c r="FB68" s="260"/>
      <c r="FC68" s="260"/>
      <c r="FD68" s="260"/>
      <c r="FE68" s="260"/>
      <c r="FF68" s="260"/>
      <c r="FG68" s="260"/>
      <c r="FH68" s="260"/>
      <c r="FI68" s="260"/>
      <c r="FJ68" s="260"/>
      <c r="FK68" s="260"/>
      <c r="FL68" s="260"/>
      <c r="FM68" s="260"/>
      <c r="FN68" s="260"/>
      <c r="FO68" s="260"/>
      <c r="FP68" s="260"/>
      <c r="FQ68" s="260"/>
      <c r="FR68" s="260"/>
      <c r="FS68" s="260"/>
      <c r="FT68" s="260"/>
      <c r="FU68" s="260"/>
      <c r="FV68" s="260"/>
      <c r="FW68" s="260"/>
      <c r="FX68" s="260"/>
      <c r="FY68" s="260"/>
      <c r="FZ68" s="260"/>
      <c r="GA68" s="260"/>
      <c r="GB68" s="260"/>
      <c r="GC68" s="260"/>
      <c r="GD68" s="260"/>
      <c r="GE68" s="260"/>
      <c r="GF68" s="260"/>
      <c r="GG68" s="260"/>
      <c r="GH68" s="260"/>
      <c r="GI68" s="260"/>
      <c r="GJ68" s="260"/>
      <c r="GK68" s="260"/>
      <c r="GL68" s="260"/>
      <c r="GM68" s="260"/>
      <c r="GN68" s="260"/>
      <c r="GO68" s="260"/>
      <c r="GP68" s="260"/>
      <c r="GQ68" s="260"/>
      <c r="GR68" s="260"/>
      <c r="GS68" s="260"/>
      <c r="GT68" s="260"/>
      <c r="GU68" s="260"/>
      <c r="GV68" s="260"/>
      <c r="GW68" s="260"/>
      <c r="GX68" s="260"/>
      <c r="GY68" s="260"/>
      <c r="GZ68" s="260"/>
      <c r="HA68" s="260"/>
      <c r="HB68" s="260"/>
      <c r="HC68" s="260"/>
      <c r="HD68" s="260"/>
      <c r="HE68" s="260"/>
      <c r="HF68" s="260"/>
      <c r="HG68" s="260"/>
      <c r="HH68" s="260"/>
      <c r="HI68" s="260"/>
      <c r="HJ68" s="260"/>
      <c r="HK68" s="260"/>
      <c r="HL68" s="260"/>
      <c r="HM68" s="260"/>
      <c r="HN68" s="260"/>
      <c r="HO68" s="260"/>
      <c r="HP68" s="260"/>
      <c r="HQ68" s="260"/>
      <c r="HR68" s="260"/>
      <c r="HS68" s="260"/>
      <c r="HT68" s="260"/>
      <c r="HU68" s="260"/>
      <c r="HV68" s="260"/>
      <c r="HW68" s="260"/>
      <c r="HX68" s="260"/>
      <c r="HY68" s="260"/>
      <c r="HZ68" s="260"/>
      <c r="IA68" s="260"/>
      <c r="IB68" s="260"/>
      <c r="IC68" s="260"/>
      <c r="ID68" s="260"/>
      <c r="IE68" s="260"/>
      <c r="IF68" s="260"/>
      <c r="IG68" s="260"/>
      <c r="IH68" s="260"/>
      <c r="II68" s="260"/>
      <c r="IJ68" s="260"/>
      <c r="IK68" s="260"/>
      <c r="IL68" s="260"/>
      <c r="IM68" s="260"/>
      <c r="IN68" s="260"/>
      <c r="IO68" s="260"/>
      <c r="IP68" s="260"/>
      <c r="IQ68" s="260"/>
      <c r="IR68" s="260"/>
      <c r="IS68" s="260"/>
      <c r="IT68" s="260"/>
      <c r="IU68" s="260"/>
      <c r="IV68" s="260"/>
      <c r="IW68" s="260"/>
      <c r="IX68" s="260"/>
      <c r="IY68" s="260"/>
      <c r="IZ68" s="260"/>
      <c r="JA68" s="260"/>
      <c r="JB68" s="260"/>
      <c r="JC68" s="260"/>
      <c r="JD68" s="260"/>
      <c r="JE68" s="260"/>
      <c r="JF68" s="260"/>
      <c r="JG68" s="260"/>
      <c r="JH68" s="260"/>
      <c r="JI68" s="260"/>
      <c r="JJ68" s="260"/>
      <c r="JK68" s="260"/>
      <c r="JL68" s="260"/>
      <c r="JM68" s="260"/>
      <c r="JN68" s="260"/>
      <c r="JO68" s="260"/>
      <c r="JP68" s="260"/>
      <c r="JQ68" s="260"/>
      <c r="JR68" s="260"/>
      <c r="JS68" s="260"/>
      <c r="JT68" s="260"/>
      <c r="JU68" s="260"/>
      <c r="JV68" s="260"/>
      <c r="JW68" s="260"/>
      <c r="JX68" s="260"/>
      <c r="JY68" s="260"/>
      <c r="JZ68" s="260"/>
      <c r="KA68" s="260"/>
      <c r="KB68" s="260"/>
      <c r="KC68" s="260"/>
      <c r="KD68" s="260"/>
      <c r="KE68" s="260"/>
      <c r="KF68" s="260"/>
      <c r="KG68" s="260"/>
      <c r="KH68" s="260"/>
      <c r="KI68" s="260"/>
      <c r="KJ68" s="260"/>
      <c r="KK68" s="260"/>
      <c r="KL68" s="260"/>
      <c r="KM68" s="260"/>
      <c r="KN68" s="260"/>
      <c r="KO68" s="260"/>
      <c r="KP68" s="260"/>
      <c r="KQ68" s="260"/>
      <c r="KR68" s="260"/>
      <c r="KS68" s="260"/>
      <c r="KT68" s="260"/>
      <c r="KU68" s="260"/>
      <c r="KV68" s="260"/>
      <c r="KW68" s="260"/>
      <c r="KX68" s="260"/>
      <c r="KY68" s="260"/>
      <c r="KZ68" s="260"/>
      <c r="LA68" s="260"/>
      <c r="LB68" s="260"/>
      <c r="LC68" s="260"/>
      <c r="LD68" s="260"/>
      <c r="LE68" s="260"/>
      <c r="LF68" s="260"/>
      <c r="LG68" s="260"/>
      <c r="LH68" s="260"/>
      <c r="LI68" s="260"/>
      <c r="LJ68" s="260"/>
      <c r="LK68" s="260"/>
      <c r="LL68" s="260"/>
      <c r="LM68" s="260"/>
      <c r="LN68" s="260"/>
      <c r="LO68" s="260"/>
      <c r="LP68" s="260"/>
      <c r="LQ68" s="260"/>
      <c r="LR68" s="260"/>
      <c r="LS68" s="260"/>
      <c r="LT68" s="260"/>
      <c r="LU68" s="260"/>
      <c r="LV68" s="260"/>
      <c r="LW68" s="260"/>
      <c r="LX68" s="260"/>
      <c r="LY68" s="260"/>
      <c r="LZ68" s="260"/>
      <c r="MA68" s="260"/>
      <c r="MB68" s="260"/>
      <c r="MC68" s="260"/>
      <c r="MD68" s="260"/>
      <c r="ME68" s="260"/>
      <c r="MF68" s="260"/>
      <c r="MG68" s="260"/>
      <c r="MH68" s="260"/>
      <c r="MI68" s="260"/>
      <c r="MJ68" s="260"/>
      <c r="MK68" s="260"/>
      <c r="ML68" s="260"/>
      <c r="MM68" s="260"/>
      <c r="MN68" s="260"/>
      <c r="MO68" s="260"/>
      <c r="MP68" s="260"/>
      <c r="MQ68" s="260"/>
      <c r="MR68" s="260"/>
      <c r="MS68" s="260"/>
      <c r="MT68" s="260"/>
      <c r="MU68" s="260"/>
      <c r="MV68" s="260"/>
      <c r="MW68" s="260"/>
      <c r="MX68" s="260"/>
      <c r="MY68" s="260"/>
      <c r="MZ68" s="260"/>
      <c r="NA68" s="260"/>
      <c r="NB68" s="260"/>
      <c r="NC68" s="260"/>
      <c r="ND68" s="260"/>
      <c r="NE68" s="260"/>
      <c r="NF68" s="260"/>
      <c r="NG68" s="260"/>
      <c r="NH68" s="260"/>
      <c r="NI68" s="260"/>
      <c r="NJ68" s="260"/>
      <c r="NK68" s="260"/>
      <c r="NL68" s="260"/>
      <c r="NM68" s="260"/>
      <c r="NN68" s="260"/>
      <c r="NO68" s="260"/>
      <c r="NP68" s="260"/>
      <c r="NQ68" s="260"/>
      <c r="NR68" s="260"/>
      <c r="NS68" s="260"/>
      <c r="NT68" s="260"/>
      <c r="NU68" s="260"/>
      <c r="NV68" s="260"/>
      <c r="NW68" s="260"/>
      <c r="NX68" s="260"/>
      <c r="NY68" s="260"/>
      <c r="NZ68" s="260"/>
      <c r="OA68" s="260"/>
      <c r="OB68" s="260"/>
      <c r="OC68" s="260"/>
      <c r="OD68" s="260"/>
      <c r="OE68" s="260"/>
      <c r="OF68" s="260"/>
      <c r="OG68" s="260"/>
      <c r="OH68" s="260"/>
      <c r="OI68" s="260"/>
      <c r="OJ68" s="260"/>
      <c r="OK68" s="260"/>
      <c r="OL68" s="260"/>
      <c r="OM68" s="260"/>
      <c r="ON68" s="260"/>
      <c r="OO68" s="260"/>
      <c r="OP68" s="260"/>
      <c r="OQ68" s="260"/>
      <c r="OR68" s="260"/>
      <c r="OS68" s="260"/>
      <c r="OT68" s="260"/>
      <c r="OU68" s="260"/>
      <c r="OV68" s="260"/>
      <c r="OW68" s="260"/>
      <c r="OX68" s="260"/>
      <c r="OY68" s="260"/>
      <c r="OZ68" s="260"/>
      <c r="PA68" s="260"/>
      <c r="PB68" s="260"/>
      <c r="PC68" s="260"/>
      <c r="PD68" s="260"/>
      <c r="PE68" s="260"/>
      <c r="PF68" s="260"/>
      <c r="PG68" s="260"/>
      <c r="PH68" s="260"/>
      <c r="PI68" s="260"/>
      <c r="PJ68" s="260"/>
      <c r="PK68" s="260"/>
      <c r="PL68" s="260"/>
      <c r="PM68" s="260"/>
      <c r="PN68" s="260"/>
      <c r="PO68" s="260"/>
      <c r="PP68" s="260"/>
      <c r="PQ68" s="260"/>
      <c r="PR68" s="260"/>
      <c r="PS68" s="260"/>
      <c r="PT68" s="260"/>
      <c r="PU68" s="260"/>
      <c r="PV68" s="260"/>
      <c r="PW68" s="260"/>
      <c r="PX68" s="260"/>
      <c r="PY68" s="260"/>
      <c r="PZ68" s="260"/>
      <c r="QA68" s="260"/>
      <c r="QB68" s="260"/>
      <c r="QC68" s="260"/>
      <c r="QD68" s="260"/>
      <c r="QE68" s="260"/>
      <c r="QF68" s="260"/>
      <c r="QG68" s="260"/>
      <c r="QH68" s="260"/>
      <c r="QI68" s="260"/>
      <c r="QJ68" s="260"/>
      <c r="QK68" s="260"/>
      <c r="QL68" s="260"/>
      <c r="QM68" s="260"/>
      <c r="QN68" s="260"/>
      <c r="QO68" s="260"/>
      <c r="QP68" s="260"/>
      <c r="QQ68" s="260"/>
      <c r="QR68" s="260"/>
      <c r="QS68" s="260"/>
      <c r="QT68" s="260"/>
      <c r="QU68" s="260"/>
      <c r="QV68" s="260"/>
      <c r="QW68" s="260"/>
      <c r="QX68" s="260"/>
      <c r="QY68" s="260"/>
      <c r="QZ68" s="260"/>
      <c r="RA68" s="260"/>
      <c r="RB68" s="260"/>
      <c r="RC68" s="260"/>
      <c r="RD68" s="260"/>
      <c r="RE68" s="260"/>
      <c r="RF68" s="260"/>
      <c r="RG68" s="260"/>
      <c r="RH68" s="260"/>
      <c r="RI68" s="260"/>
      <c r="RJ68" s="260"/>
      <c r="RK68" s="260"/>
      <c r="RL68" s="260"/>
      <c r="RM68" s="260"/>
      <c r="RN68" s="260"/>
      <c r="RO68" s="260"/>
      <c r="RP68" s="260"/>
      <c r="RQ68" s="260"/>
      <c r="RR68" s="260"/>
      <c r="RS68" s="260"/>
      <c r="RT68" s="260"/>
      <c r="RU68" s="260"/>
      <c r="RV68" s="260"/>
    </row>
    <row r="69" spans="1:490" x14ac:dyDescent="0.3">
      <c r="A69" s="252"/>
      <c r="B69" s="292" t="s">
        <v>356</v>
      </c>
      <c r="C69" s="252"/>
      <c r="D69" s="252"/>
      <c r="E69" s="252"/>
      <c r="F69" s="252"/>
      <c r="G69" s="252"/>
      <c r="H69" s="252"/>
      <c r="I69" s="252"/>
      <c r="J69" s="252"/>
      <c r="K69" s="252"/>
      <c r="L69" s="252"/>
      <c r="M69" s="252"/>
      <c r="N69" s="252"/>
      <c r="O69" s="378"/>
      <c r="P69" s="378"/>
      <c r="Q69" s="378"/>
      <c r="R69" s="260"/>
      <c r="S69" s="260"/>
      <c r="T69" s="260"/>
      <c r="U69" s="260"/>
      <c r="V69" s="260"/>
      <c r="W69" s="260"/>
      <c r="X69" s="260"/>
      <c r="Y69" s="260"/>
      <c r="Z69" s="260"/>
      <c r="AA69" s="260"/>
      <c r="AB69" s="260"/>
      <c r="AC69" s="260"/>
      <c r="AD69" s="260"/>
      <c r="AE69" s="260"/>
      <c r="AF69" s="260"/>
      <c r="AG69" s="260"/>
      <c r="AH69" s="260"/>
      <c r="AI69" s="260"/>
      <c r="AJ69" s="260"/>
      <c r="AK69" s="260"/>
      <c r="AL69" s="260"/>
      <c r="AM69" s="260"/>
      <c r="AN69" s="260"/>
      <c r="AO69" s="260"/>
      <c r="AP69" s="260"/>
      <c r="AQ69" s="260"/>
      <c r="AR69" s="260"/>
      <c r="AS69" s="260"/>
      <c r="AT69" s="260"/>
      <c r="AU69" s="260"/>
      <c r="AV69" s="260"/>
      <c r="AW69" s="260"/>
      <c r="AX69" s="260"/>
      <c r="AY69" s="260"/>
      <c r="AZ69" s="260"/>
      <c r="BA69" s="260"/>
      <c r="BB69" s="260"/>
      <c r="BC69" s="260"/>
      <c r="BD69" s="260"/>
      <c r="BE69" s="260"/>
      <c r="BF69" s="260"/>
      <c r="BG69" s="260"/>
      <c r="BH69" s="260"/>
      <c r="BI69" s="260"/>
      <c r="BJ69" s="260"/>
      <c r="BK69" s="260"/>
      <c r="BL69" s="260"/>
      <c r="BM69" s="260"/>
      <c r="BN69" s="260"/>
      <c r="BO69" s="260"/>
      <c r="BP69" s="260"/>
      <c r="BQ69" s="260"/>
      <c r="BR69" s="260"/>
      <c r="BS69" s="260"/>
      <c r="BT69" s="260"/>
      <c r="BU69" s="260"/>
      <c r="BV69" s="260"/>
      <c r="BW69" s="260"/>
      <c r="BX69" s="260"/>
      <c r="BY69" s="260"/>
      <c r="BZ69" s="260"/>
      <c r="CA69" s="260"/>
      <c r="CB69" s="260"/>
      <c r="CC69" s="260"/>
      <c r="CD69" s="260"/>
      <c r="CE69" s="260"/>
      <c r="CF69" s="260"/>
      <c r="CG69" s="260"/>
      <c r="CH69" s="260"/>
      <c r="CI69" s="260"/>
      <c r="CJ69" s="260"/>
      <c r="CK69" s="260"/>
      <c r="CL69" s="260"/>
      <c r="CM69" s="260"/>
      <c r="CN69" s="260"/>
      <c r="CO69" s="260"/>
      <c r="CP69" s="260"/>
      <c r="CQ69" s="260"/>
      <c r="CR69" s="260"/>
      <c r="CS69" s="260"/>
      <c r="CT69" s="260"/>
      <c r="CU69" s="260"/>
      <c r="CV69" s="260"/>
      <c r="CW69" s="260"/>
      <c r="CX69" s="260"/>
      <c r="CY69" s="260"/>
      <c r="CZ69" s="260"/>
      <c r="DA69" s="260"/>
      <c r="DB69" s="260"/>
      <c r="DC69" s="260"/>
      <c r="DD69" s="260"/>
      <c r="DE69" s="260"/>
      <c r="DF69" s="260"/>
      <c r="DG69" s="260"/>
      <c r="DH69" s="260"/>
      <c r="DI69" s="260"/>
      <c r="DJ69" s="260"/>
      <c r="DK69" s="260"/>
      <c r="DL69" s="260"/>
      <c r="DM69" s="260"/>
      <c r="DN69" s="260"/>
      <c r="DO69" s="260"/>
      <c r="DP69" s="260"/>
      <c r="DQ69" s="260"/>
      <c r="DR69" s="260"/>
      <c r="DS69" s="260"/>
      <c r="DT69" s="260"/>
      <c r="DU69" s="260"/>
      <c r="DV69" s="260"/>
      <c r="DW69" s="260"/>
      <c r="DX69" s="260"/>
      <c r="DY69" s="260"/>
      <c r="DZ69" s="260"/>
      <c r="EA69" s="260"/>
      <c r="EB69" s="260"/>
      <c r="EC69" s="260"/>
      <c r="ED69" s="260"/>
      <c r="EE69" s="260"/>
      <c r="EF69" s="260"/>
      <c r="EG69" s="260"/>
      <c r="EH69" s="260"/>
      <c r="EI69" s="260"/>
      <c r="EJ69" s="260"/>
      <c r="EK69" s="260"/>
      <c r="EL69" s="260"/>
      <c r="EM69" s="260"/>
      <c r="EN69" s="260"/>
      <c r="EO69" s="260"/>
      <c r="EP69" s="260"/>
      <c r="EQ69" s="260"/>
      <c r="ER69" s="260"/>
      <c r="ES69" s="260"/>
      <c r="ET69" s="260"/>
      <c r="EU69" s="260"/>
      <c r="EV69" s="260"/>
      <c r="EW69" s="260"/>
      <c r="EX69" s="260"/>
      <c r="EY69" s="260"/>
      <c r="EZ69" s="260"/>
      <c r="FA69" s="260"/>
      <c r="FB69" s="260"/>
      <c r="FC69" s="260"/>
      <c r="FD69" s="260"/>
      <c r="FE69" s="260"/>
      <c r="FF69" s="260"/>
      <c r="FG69" s="260"/>
      <c r="FH69" s="260"/>
      <c r="FI69" s="260"/>
      <c r="FJ69" s="260"/>
      <c r="FK69" s="260"/>
      <c r="FL69" s="260"/>
      <c r="FM69" s="260"/>
      <c r="FN69" s="260"/>
      <c r="FO69" s="260"/>
      <c r="FP69" s="260"/>
      <c r="FQ69" s="260"/>
      <c r="FR69" s="260"/>
      <c r="FS69" s="260"/>
      <c r="FT69" s="260"/>
      <c r="FU69" s="260"/>
      <c r="FV69" s="260"/>
      <c r="FW69" s="260"/>
      <c r="FX69" s="260"/>
      <c r="FY69" s="260"/>
      <c r="FZ69" s="260"/>
      <c r="GA69" s="260"/>
      <c r="GB69" s="260"/>
      <c r="GC69" s="260"/>
      <c r="GD69" s="260"/>
      <c r="GE69" s="260"/>
      <c r="GF69" s="260"/>
      <c r="GG69" s="260"/>
      <c r="GH69" s="260"/>
      <c r="GI69" s="260"/>
      <c r="GJ69" s="260"/>
      <c r="GK69" s="260"/>
      <c r="GL69" s="260"/>
      <c r="GM69" s="260"/>
      <c r="GN69" s="260"/>
      <c r="GO69" s="260"/>
      <c r="GP69" s="260"/>
      <c r="GQ69" s="260"/>
      <c r="GR69" s="260"/>
      <c r="GS69" s="260"/>
      <c r="GT69" s="260"/>
      <c r="GU69" s="260"/>
      <c r="GV69" s="260"/>
      <c r="GW69" s="260"/>
      <c r="GX69" s="260"/>
      <c r="GY69" s="260"/>
      <c r="GZ69" s="260"/>
      <c r="HA69" s="260"/>
      <c r="HB69" s="260"/>
      <c r="HC69" s="260"/>
      <c r="HD69" s="260"/>
      <c r="HE69" s="260"/>
      <c r="HF69" s="260"/>
      <c r="HG69" s="260"/>
      <c r="HH69" s="260"/>
      <c r="HI69" s="260"/>
      <c r="HJ69" s="260"/>
      <c r="HK69" s="260"/>
      <c r="HL69" s="260"/>
      <c r="HM69" s="260"/>
      <c r="HN69" s="260"/>
      <c r="HO69" s="260"/>
      <c r="HP69" s="260"/>
      <c r="HQ69" s="260"/>
      <c r="HR69" s="260"/>
      <c r="HS69" s="260"/>
      <c r="HT69" s="260"/>
      <c r="HU69" s="260"/>
      <c r="HV69" s="260"/>
      <c r="HW69" s="260"/>
      <c r="HX69" s="260"/>
      <c r="HY69" s="260"/>
      <c r="HZ69" s="260"/>
      <c r="IA69" s="260"/>
      <c r="IB69" s="260"/>
      <c r="IC69" s="260"/>
      <c r="ID69" s="260"/>
      <c r="IE69" s="260"/>
      <c r="IF69" s="260"/>
      <c r="IG69" s="260"/>
      <c r="IH69" s="260"/>
      <c r="II69" s="260"/>
      <c r="IJ69" s="260"/>
      <c r="IK69" s="260"/>
      <c r="IL69" s="260"/>
      <c r="IM69" s="260"/>
      <c r="IN69" s="260"/>
      <c r="IO69" s="260"/>
      <c r="IP69" s="260"/>
      <c r="IQ69" s="260"/>
      <c r="IR69" s="260"/>
      <c r="IS69" s="260"/>
      <c r="IT69" s="260"/>
      <c r="IU69" s="260"/>
      <c r="IV69" s="260"/>
      <c r="IW69" s="260"/>
      <c r="IX69" s="260"/>
      <c r="IY69" s="260"/>
      <c r="IZ69" s="260"/>
      <c r="JA69" s="260"/>
      <c r="JB69" s="260"/>
      <c r="JC69" s="260"/>
      <c r="JD69" s="260"/>
      <c r="JE69" s="260"/>
      <c r="JF69" s="260"/>
      <c r="JG69" s="260"/>
      <c r="JH69" s="260"/>
      <c r="JI69" s="260"/>
      <c r="JJ69" s="260"/>
      <c r="JK69" s="260"/>
      <c r="JL69" s="260"/>
      <c r="JM69" s="260"/>
      <c r="JN69" s="260"/>
      <c r="JO69" s="260"/>
      <c r="JP69" s="260"/>
      <c r="JQ69" s="260"/>
      <c r="JR69" s="260"/>
      <c r="JS69" s="260"/>
      <c r="JT69" s="260"/>
      <c r="JU69" s="260"/>
      <c r="JV69" s="260"/>
      <c r="JW69" s="260"/>
      <c r="JX69" s="260"/>
      <c r="JY69" s="260"/>
      <c r="JZ69" s="260"/>
      <c r="KA69" s="260"/>
      <c r="KB69" s="260"/>
      <c r="KC69" s="260"/>
      <c r="KD69" s="260"/>
      <c r="KE69" s="260"/>
      <c r="KF69" s="260"/>
      <c r="KG69" s="260"/>
      <c r="KH69" s="260"/>
      <c r="KI69" s="260"/>
      <c r="KJ69" s="260"/>
      <c r="KK69" s="260"/>
      <c r="KL69" s="260"/>
      <c r="KM69" s="260"/>
      <c r="KN69" s="260"/>
      <c r="KO69" s="260"/>
      <c r="KP69" s="260"/>
      <c r="KQ69" s="260"/>
      <c r="KR69" s="260"/>
      <c r="KS69" s="260"/>
      <c r="KT69" s="260"/>
      <c r="KU69" s="260"/>
      <c r="KV69" s="260"/>
      <c r="KW69" s="260"/>
      <c r="KX69" s="260"/>
      <c r="KY69" s="260"/>
      <c r="KZ69" s="260"/>
      <c r="LA69" s="260"/>
      <c r="LB69" s="260"/>
      <c r="LC69" s="260"/>
      <c r="LD69" s="260"/>
      <c r="LE69" s="260"/>
      <c r="LF69" s="260"/>
      <c r="LG69" s="260"/>
      <c r="LH69" s="260"/>
      <c r="LI69" s="260"/>
      <c r="LJ69" s="260"/>
      <c r="LK69" s="260"/>
      <c r="LL69" s="260"/>
      <c r="LM69" s="260"/>
      <c r="LN69" s="260"/>
      <c r="LO69" s="260"/>
      <c r="LP69" s="260"/>
      <c r="LQ69" s="260"/>
      <c r="LR69" s="260"/>
      <c r="LS69" s="260"/>
      <c r="LT69" s="260"/>
      <c r="LU69" s="260"/>
      <c r="LV69" s="260"/>
      <c r="LW69" s="260"/>
      <c r="LX69" s="260"/>
      <c r="LY69" s="260"/>
      <c r="LZ69" s="260"/>
      <c r="MA69" s="260"/>
      <c r="MB69" s="260"/>
      <c r="MC69" s="260"/>
      <c r="MD69" s="260"/>
      <c r="ME69" s="260"/>
      <c r="MF69" s="260"/>
      <c r="MG69" s="260"/>
      <c r="MH69" s="260"/>
      <c r="MI69" s="260"/>
      <c r="MJ69" s="260"/>
      <c r="MK69" s="260"/>
      <c r="ML69" s="260"/>
      <c r="MM69" s="260"/>
      <c r="MN69" s="260"/>
      <c r="MO69" s="260"/>
      <c r="MP69" s="260"/>
      <c r="MQ69" s="260"/>
      <c r="MR69" s="260"/>
      <c r="MS69" s="260"/>
      <c r="MT69" s="260"/>
      <c r="MU69" s="260"/>
      <c r="MV69" s="260"/>
      <c r="MW69" s="260"/>
      <c r="MX69" s="260"/>
      <c r="MY69" s="260"/>
      <c r="MZ69" s="260"/>
      <c r="NA69" s="260"/>
      <c r="NB69" s="260"/>
      <c r="NC69" s="260"/>
      <c r="ND69" s="260"/>
      <c r="NE69" s="260"/>
      <c r="NF69" s="260"/>
      <c r="NG69" s="260"/>
      <c r="NH69" s="260"/>
      <c r="NI69" s="260"/>
      <c r="NJ69" s="260"/>
      <c r="NK69" s="260"/>
      <c r="NL69" s="260"/>
      <c r="NM69" s="260"/>
      <c r="NN69" s="260"/>
      <c r="NO69" s="260"/>
      <c r="NP69" s="260"/>
      <c r="NQ69" s="260"/>
      <c r="NR69" s="260"/>
      <c r="NS69" s="260"/>
      <c r="NT69" s="260"/>
      <c r="NU69" s="260"/>
      <c r="NV69" s="260"/>
      <c r="NW69" s="260"/>
      <c r="NX69" s="260"/>
      <c r="NY69" s="260"/>
      <c r="NZ69" s="260"/>
      <c r="OA69" s="260"/>
      <c r="OB69" s="260"/>
      <c r="OC69" s="260"/>
      <c r="OD69" s="260"/>
      <c r="OE69" s="260"/>
      <c r="OF69" s="260"/>
      <c r="OG69" s="260"/>
      <c r="OH69" s="260"/>
      <c r="OI69" s="260"/>
      <c r="OJ69" s="260"/>
      <c r="OK69" s="260"/>
      <c r="OL69" s="260"/>
      <c r="OM69" s="260"/>
      <c r="ON69" s="260"/>
      <c r="OO69" s="260"/>
      <c r="OP69" s="260"/>
      <c r="OQ69" s="260"/>
      <c r="OR69" s="260"/>
      <c r="OS69" s="260"/>
      <c r="OT69" s="260"/>
      <c r="OU69" s="260"/>
      <c r="OV69" s="260"/>
      <c r="OW69" s="260"/>
      <c r="OX69" s="260"/>
      <c r="OY69" s="260"/>
      <c r="OZ69" s="260"/>
      <c r="PA69" s="260"/>
      <c r="PB69" s="260"/>
      <c r="PC69" s="260"/>
      <c r="PD69" s="260"/>
      <c r="PE69" s="260"/>
      <c r="PF69" s="260"/>
      <c r="PG69" s="260"/>
      <c r="PH69" s="260"/>
      <c r="PI69" s="260"/>
      <c r="PJ69" s="260"/>
      <c r="PK69" s="260"/>
      <c r="PL69" s="260"/>
      <c r="PM69" s="260"/>
      <c r="PN69" s="260"/>
      <c r="PO69" s="260"/>
      <c r="PP69" s="260"/>
      <c r="PQ69" s="260"/>
      <c r="PR69" s="260"/>
      <c r="PS69" s="260"/>
      <c r="PT69" s="260"/>
      <c r="PU69" s="260"/>
      <c r="PV69" s="260"/>
      <c r="PW69" s="260"/>
      <c r="PX69" s="260"/>
      <c r="PY69" s="260"/>
      <c r="PZ69" s="260"/>
      <c r="QA69" s="260"/>
      <c r="QB69" s="260"/>
      <c r="QC69" s="260"/>
      <c r="QD69" s="260"/>
      <c r="QE69" s="260"/>
      <c r="QF69" s="260"/>
      <c r="QG69" s="260"/>
      <c r="QH69" s="260"/>
      <c r="QI69" s="260"/>
      <c r="QJ69" s="260"/>
      <c r="QK69" s="260"/>
      <c r="QL69" s="260"/>
      <c r="QM69" s="260"/>
      <c r="QN69" s="260"/>
      <c r="QO69" s="260"/>
      <c r="QP69" s="260"/>
      <c r="QQ69" s="260"/>
      <c r="QR69" s="260"/>
      <c r="QS69" s="260"/>
      <c r="QT69" s="260"/>
      <c r="QU69" s="260"/>
      <c r="QV69" s="260"/>
      <c r="QW69" s="260"/>
      <c r="QX69" s="260"/>
      <c r="QY69" s="260"/>
      <c r="QZ69" s="260"/>
      <c r="RA69" s="260"/>
      <c r="RB69" s="260"/>
      <c r="RC69" s="260"/>
      <c r="RD69" s="260"/>
      <c r="RE69" s="260"/>
      <c r="RF69" s="260"/>
      <c r="RG69" s="260"/>
      <c r="RH69" s="260"/>
      <c r="RI69" s="260"/>
      <c r="RJ69" s="260"/>
      <c r="RK69" s="260"/>
      <c r="RL69" s="260"/>
      <c r="RM69" s="260"/>
      <c r="RN69" s="260"/>
      <c r="RO69" s="260"/>
      <c r="RP69" s="260"/>
      <c r="RQ69" s="260"/>
      <c r="RR69" s="260"/>
      <c r="RS69" s="260"/>
      <c r="RT69" s="260"/>
      <c r="RU69" s="260"/>
      <c r="RV69" s="260"/>
    </row>
    <row r="70" spans="1:490" x14ac:dyDescent="0.3">
      <c r="A70" s="252"/>
      <c r="B70" s="258" t="s">
        <v>246</v>
      </c>
      <c r="C70" s="252"/>
      <c r="D70" s="252"/>
      <c r="E70" s="252"/>
      <c r="F70" s="252"/>
      <c r="G70" s="252"/>
      <c r="H70" s="252"/>
      <c r="I70" s="252"/>
      <c r="J70" s="252"/>
      <c r="K70" s="252"/>
      <c r="L70" s="252"/>
      <c r="M70" s="252"/>
      <c r="N70" s="252"/>
      <c r="O70" s="378"/>
      <c r="P70" s="378"/>
      <c r="Q70" s="378"/>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60"/>
      <c r="AT70" s="260"/>
      <c r="AU70" s="260"/>
      <c r="AV70" s="260"/>
      <c r="AW70" s="260"/>
      <c r="AX70" s="260"/>
      <c r="AY70" s="260"/>
      <c r="AZ70" s="260"/>
      <c r="BA70" s="260"/>
      <c r="BB70" s="260"/>
      <c r="BC70" s="260"/>
      <c r="BD70" s="260"/>
      <c r="BE70" s="260"/>
      <c r="BF70" s="260"/>
      <c r="BG70" s="260"/>
      <c r="BH70" s="260"/>
      <c r="BI70" s="260"/>
      <c r="BJ70" s="260"/>
      <c r="BK70" s="260"/>
      <c r="BL70" s="260"/>
      <c r="BM70" s="260"/>
      <c r="BN70" s="260"/>
      <c r="BO70" s="260"/>
      <c r="BP70" s="260"/>
      <c r="BQ70" s="260"/>
      <c r="BR70" s="260"/>
      <c r="BS70" s="260"/>
      <c r="BT70" s="260"/>
      <c r="BU70" s="260"/>
      <c r="BV70" s="260"/>
      <c r="BW70" s="260"/>
      <c r="BX70" s="260"/>
      <c r="BY70" s="260"/>
      <c r="BZ70" s="260"/>
      <c r="CA70" s="260"/>
      <c r="CB70" s="260"/>
      <c r="CC70" s="260"/>
      <c r="CD70" s="260"/>
      <c r="CE70" s="260"/>
      <c r="CF70" s="260"/>
      <c r="CG70" s="260"/>
      <c r="CH70" s="260"/>
      <c r="CI70" s="260"/>
      <c r="CJ70" s="260"/>
      <c r="CK70" s="260"/>
      <c r="CL70" s="260"/>
      <c r="CM70" s="260"/>
      <c r="CN70" s="260"/>
      <c r="CO70" s="260"/>
      <c r="CP70" s="260"/>
      <c r="CQ70" s="260"/>
      <c r="CR70" s="260"/>
      <c r="CS70" s="260"/>
      <c r="CT70" s="260"/>
      <c r="CU70" s="260"/>
      <c r="CV70" s="260"/>
      <c r="CW70" s="260"/>
      <c r="CX70" s="260"/>
      <c r="CY70" s="260"/>
      <c r="CZ70" s="260"/>
      <c r="DA70" s="260"/>
      <c r="DB70" s="260"/>
      <c r="DC70" s="260"/>
      <c r="DD70" s="260"/>
      <c r="DE70" s="260"/>
      <c r="DF70" s="260"/>
      <c r="DG70" s="260"/>
      <c r="DH70" s="260"/>
      <c r="DI70" s="260"/>
      <c r="DJ70" s="260"/>
      <c r="DK70" s="260"/>
      <c r="DL70" s="260"/>
      <c r="DM70" s="260"/>
      <c r="DN70" s="260"/>
      <c r="DO70" s="260"/>
      <c r="DP70" s="260"/>
      <c r="DQ70" s="260"/>
      <c r="DR70" s="260"/>
      <c r="DS70" s="260"/>
      <c r="DT70" s="260"/>
      <c r="DU70" s="260"/>
      <c r="DV70" s="260"/>
      <c r="DW70" s="260"/>
      <c r="DX70" s="260"/>
      <c r="DY70" s="260"/>
      <c r="DZ70" s="260"/>
      <c r="EA70" s="260"/>
      <c r="EB70" s="260"/>
      <c r="EC70" s="260"/>
      <c r="ED70" s="260"/>
      <c r="EE70" s="260"/>
      <c r="EF70" s="260"/>
      <c r="EG70" s="260"/>
      <c r="EH70" s="260"/>
      <c r="EI70" s="260"/>
      <c r="EJ70" s="260"/>
      <c r="EK70" s="260"/>
      <c r="EL70" s="260"/>
      <c r="EM70" s="260"/>
      <c r="EN70" s="260"/>
      <c r="EO70" s="260"/>
      <c r="EP70" s="260"/>
      <c r="EQ70" s="260"/>
      <c r="ER70" s="260"/>
      <c r="ES70" s="260"/>
      <c r="ET70" s="260"/>
      <c r="EU70" s="260"/>
      <c r="EV70" s="260"/>
      <c r="EW70" s="260"/>
      <c r="EX70" s="260"/>
      <c r="EY70" s="260"/>
      <c r="EZ70" s="260"/>
      <c r="FA70" s="260"/>
      <c r="FB70" s="260"/>
      <c r="FC70" s="260"/>
      <c r="FD70" s="260"/>
      <c r="FE70" s="260"/>
      <c r="FF70" s="260"/>
      <c r="FG70" s="260"/>
      <c r="FH70" s="260"/>
      <c r="FI70" s="260"/>
      <c r="FJ70" s="260"/>
      <c r="FK70" s="260"/>
      <c r="FL70" s="260"/>
      <c r="FM70" s="260"/>
      <c r="FN70" s="260"/>
      <c r="FO70" s="260"/>
      <c r="FP70" s="260"/>
      <c r="FQ70" s="260"/>
      <c r="FR70" s="260"/>
      <c r="FS70" s="260"/>
      <c r="FT70" s="260"/>
      <c r="FU70" s="260"/>
      <c r="FV70" s="260"/>
      <c r="FW70" s="260"/>
      <c r="FX70" s="260"/>
      <c r="FY70" s="260"/>
      <c r="FZ70" s="260"/>
      <c r="GA70" s="260"/>
      <c r="GB70" s="260"/>
      <c r="GC70" s="260"/>
      <c r="GD70" s="260"/>
      <c r="GE70" s="260"/>
      <c r="GF70" s="260"/>
      <c r="GG70" s="260"/>
      <c r="GH70" s="260"/>
      <c r="GI70" s="260"/>
      <c r="GJ70" s="260"/>
      <c r="GK70" s="260"/>
      <c r="GL70" s="260"/>
      <c r="GM70" s="260"/>
      <c r="GN70" s="260"/>
      <c r="GO70" s="260"/>
      <c r="GP70" s="260"/>
      <c r="GQ70" s="260"/>
      <c r="GR70" s="260"/>
      <c r="GS70" s="260"/>
      <c r="GT70" s="260"/>
      <c r="GU70" s="260"/>
      <c r="GV70" s="260"/>
      <c r="GW70" s="260"/>
      <c r="GX70" s="260"/>
      <c r="GY70" s="260"/>
      <c r="GZ70" s="260"/>
      <c r="HA70" s="260"/>
      <c r="HB70" s="260"/>
      <c r="HC70" s="260"/>
      <c r="HD70" s="260"/>
      <c r="HE70" s="260"/>
      <c r="HF70" s="260"/>
      <c r="HG70" s="260"/>
      <c r="HH70" s="260"/>
      <c r="HI70" s="260"/>
      <c r="HJ70" s="260"/>
      <c r="HK70" s="260"/>
      <c r="HL70" s="260"/>
      <c r="HM70" s="260"/>
      <c r="HN70" s="260"/>
      <c r="HO70" s="260"/>
      <c r="HP70" s="260"/>
      <c r="HQ70" s="260"/>
      <c r="HR70" s="260"/>
      <c r="HS70" s="260"/>
      <c r="HT70" s="260"/>
      <c r="HU70" s="260"/>
      <c r="HV70" s="260"/>
      <c r="HW70" s="260"/>
      <c r="HX70" s="260"/>
      <c r="HY70" s="260"/>
      <c r="HZ70" s="260"/>
      <c r="IA70" s="260"/>
      <c r="IB70" s="260"/>
      <c r="IC70" s="260"/>
      <c r="ID70" s="260"/>
      <c r="IE70" s="260"/>
      <c r="IF70" s="260"/>
      <c r="IG70" s="260"/>
      <c r="IH70" s="260"/>
      <c r="II70" s="260"/>
      <c r="IJ70" s="260"/>
      <c r="IK70" s="260"/>
      <c r="IL70" s="260"/>
      <c r="IM70" s="260"/>
      <c r="IN70" s="260"/>
      <c r="IO70" s="260"/>
      <c r="IP70" s="260"/>
      <c r="IQ70" s="260"/>
      <c r="IR70" s="260"/>
      <c r="IS70" s="260"/>
      <c r="IT70" s="260"/>
      <c r="IU70" s="260"/>
      <c r="IV70" s="260"/>
      <c r="IW70" s="260"/>
      <c r="IX70" s="260"/>
      <c r="IY70" s="260"/>
      <c r="IZ70" s="260"/>
      <c r="JA70" s="260"/>
      <c r="JB70" s="260"/>
      <c r="JC70" s="260"/>
      <c r="JD70" s="260"/>
      <c r="JE70" s="260"/>
      <c r="JF70" s="260"/>
      <c r="JG70" s="260"/>
      <c r="JH70" s="260"/>
      <c r="JI70" s="260"/>
      <c r="JJ70" s="260"/>
      <c r="JK70" s="260"/>
      <c r="JL70" s="260"/>
      <c r="JM70" s="260"/>
      <c r="JN70" s="260"/>
      <c r="JO70" s="260"/>
      <c r="JP70" s="260"/>
      <c r="JQ70" s="260"/>
      <c r="JR70" s="260"/>
      <c r="JS70" s="260"/>
      <c r="JT70" s="260"/>
      <c r="JU70" s="260"/>
      <c r="JV70" s="260"/>
      <c r="JW70" s="260"/>
      <c r="JX70" s="260"/>
      <c r="JY70" s="260"/>
      <c r="JZ70" s="260"/>
      <c r="KA70" s="260"/>
      <c r="KB70" s="260"/>
      <c r="KC70" s="260"/>
      <c r="KD70" s="260"/>
      <c r="KE70" s="260"/>
      <c r="KF70" s="260"/>
      <c r="KG70" s="260"/>
      <c r="KH70" s="260"/>
      <c r="KI70" s="260"/>
      <c r="KJ70" s="260"/>
      <c r="KK70" s="260"/>
      <c r="KL70" s="260"/>
      <c r="KM70" s="260"/>
      <c r="KN70" s="260"/>
      <c r="KO70" s="260"/>
      <c r="KP70" s="260"/>
      <c r="KQ70" s="260"/>
      <c r="KR70" s="260"/>
      <c r="KS70" s="260"/>
      <c r="KT70" s="260"/>
      <c r="KU70" s="260"/>
      <c r="KV70" s="260"/>
      <c r="KW70" s="260"/>
      <c r="KX70" s="260"/>
      <c r="KY70" s="260"/>
      <c r="KZ70" s="260"/>
      <c r="LA70" s="260"/>
      <c r="LB70" s="260"/>
      <c r="LC70" s="260"/>
      <c r="LD70" s="260"/>
      <c r="LE70" s="260"/>
      <c r="LF70" s="260"/>
      <c r="LG70" s="260"/>
      <c r="LH70" s="260"/>
      <c r="LI70" s="260"/>
      <c r="LJ70" s="260"/>
      <c r="LK70" s="260"/>
      <c r="LL70" s="260"/>
      <c r="LM70" s="260"/>
      <c r="LN70" s="260"/>
      <c r="LO70" s="260"/>
      <c r="LP70" s="260"/>
      <c r="LQ70" s="260"/>
      <c r="LR70" s="260"/>
      <c r="LS70" s="260"/>
      <c r="LT70" s="260"/>
      <c r="LU70" s="260"/>
      <c r="LV70" s="260"/>
      <c r="LW70" s="260"/>
      <c r="LX70" s="260"/>
      <c r="LY70" s="260"/>
      <c r="LZ70" s="260"/>
      <c r="MA70" s="260"/>
      <c r="MB70" s="260"/>
      <c r="MC70" s="260"/>
      <c r="MD70" s="260"/>
      <c r="ME70" s="260"/>
      <c r="MF70" s="260"/>
      <c r="MG70" s="260"/>
      <c r="MH70" s="260"/>
      <c r="MI70" s="260"/>
      <c r="MJ70" s="260"/>
      <c r="MK70" s="260"/>
      <c r="ML70" s="260"/>
      <c r="MM70" s="260"/>
      <c r="MN70" s="260"/>
      <c r="MO70" s="260"/>
      <c r="MP70" s="260"/>
      <c r="MQ70" s="260"/>
      <c r="MR70" s="260"/>
      <c r="MS70" s="260"/>
      <c r="MT70" s="260"/>
      <c r="MU70" s="260"/>
      <c r="MV70" s="260"/>
      <c r="MW70" s="260"/>
      <c r="MX70" s="260"/>
      <c r="MY70" s="260"/>
      <c r="MZ70" s="260"/>
      <c r="NA70" s="260"/>
      <c r="NB70" s="260"/>
      <c r="NC70" s="260"/>
      <c r="ND70" s="260"/>
      <c r="NE70" s="260"/>
      <c r="NF70" s="260"/>
      <c r="NG70" s="260"/>
      <c r="NH70" s="260"/>
      <c r="NI70" s="260"/>
      <c r="NJ70" s="260"/>
      <c r="NK70" s="260"/>
      <c r="NL70" s="260"/>
      <c r="NM70" s="260"/>
      <c r="NN70" s="260"/>
      <c r="NO70" s="260"/>
      <c r="NP70" s="260"/>
      <c r="NQ70" s="260"/>
      <c r="NR70" s="260"/>
      <c r="NS70" s="260"/>
      <c r="NT70" s="260"/>
      <c r="NU70" s="260"/>
      <c r="NV70" s="260"/>
      <c r="NW70" s="260"/>
      <c r="NX70" s="260"/>
      <c r="NY70" s="260"/>
      <c r="NZ70" s="260"/>
      <c r="OA70" s="260"/>
      <c r="OB70" s="260"/>
      <c r="OC70" s="260"/>
      <c r="OD70" s="260"/>
      <c r="OE70" s="260"/>
      <c r="OF70" s="260"/>
      <c r="OG70" s="260"/>
      <c r="OH70" s="260"/>
      <c r="OI70" s="260"/>
      <c r="OJ70" s="260"/>
      <c r="OK70" s="260"/>
      <c r="OL70" s="260"/>
      <c r="OM70" s="260"/>
      <c r="ON70" s="260"/>
      <c r="OO70" s="260"/>
      <c r="OP70" s="260"/>
      <c r="OQ70" s="260"/>
      <c r="OR70" s="260"/>
      <c r="OS70" s="260"/>
      <c r="OT70" s="260"/>
      <c r="OU70" s="260"/>
      <c r="OV70" s="260"/>
      <c r="OW70" s="260"/>
      <c r="OX70" s="260"/>
      <c r="OY70" s="260"/>
      <c r="OZ70" s="260"/>
      <c r="PA70" s="260"/>
      <c r="PB70" s="260"/>
      <c r="PC70" s="260"/>
      <c r="PD70" s="260"/>
      <c r="PE70" s="260"/>
      <c r="PF70" s="260"/>
      <c r="PG70" s="260"/>
      <c r="PH70" s="260"/>
      <c r="PI70" s="260"/>
      <c r="PJ70" s="260"/>
      <c r="PK70" s="260"/>
      <c r="PL70" s="260"/>
      <c r="PM70" s="260"/>
      <c r="PN70" s="260"/>
      <c r="PO70" s="260"/>
      <c r="PP70" s="260"/>
      <c r="PQ70" s="260"/>
      <c r="PR70" s="260"/>
      <c r="PS70" s="260"/>
      <c r="PT70" s="260"/>
      <c r="PU70" s="260"/>
      <c r="PV70" s="260"/>
      <c r="PW70" s="260"/>
      <c r="PX70" s="260"/>
      <c r="PY70" s="260"/>
      <c r="PZ70" s="260"/>
      <c r="QA70" s="260"/>
      <c r="QB70" s="260"/>
      <c r="QC70" s="260"/>
      <c r="QD70" s="260"/>
      <c r="QE70" s="260"/>
      <c r="QF70" s="260"/>
      <c r="QG70" s="260"/>
      <c r="QH70" s="260"/>
      <c r="QI70" s="260"/>
      <c r="QJ70" s="260"/>
      <c r="QK70" s="260"/>
      <c r="QL70" s="260"/>
      <c r="QM70" s="260"/>
      <c r="QN70" s="260"/>
      <c r="QO70" s="260"/>
      <c r="QP70" s="260"/>
      <c r="QQ70" s="260"/>
      <c r="QR70" s="260"/>
      <c r="QS70" s="260"/>
      <c r="QT70" s="260"/>
      <c r="QU70" s="260"/>
      <c r="QV70" s="260"/>
      <c r="QW70" s="260"/>
      <c r="QX70" s="260"/>
      <c r="QY70" s="260"/>
      <c r="QZ70" s="260"/>
      <c r="RA70" s="260"/>
      <c r="RB70" s="260"/>
      <c r="RC70" s="260"/>
      <c r="RD70" s="260"/>
      <c r="RE70" s="260"/>
      <c r="RF70" s="260"/>
      <c r="RG70" s="260"/>
      <c r="RH70" s="260"/>
      <c r="RI70" s="260"/>
      <c r="RJ70" s="260"/>
      <c r="RK70" s="260"/>
      <c r="RL70" s="260"/>
      <c r="RM70" s="260"/>
      <c r="RN70" s="260"/>
      <c r="RO70" s="260"/>
      <c r="RP70" s="260"/>
      <c r="RQ70" s="260"/>
      <c r="RR70" s="260"/>
      <c r="RS70" s="260"/>
      <c r="RT70" s="260"/>
      <c r="RU70" s="260"/>
      <c r="RV70" s="260"/>
    </row>
    <row r="71" spans="1:490" x14ac:dyDescent="0.3">
      <c r="A71" s="252"/>
      <c r="B71" s="258" t="s">
        <v>357</v>
      </c>
      <c r="C71" s="252"/>
      <c r="D71" s="252"/>
      <c r="E71" s="252"/>
      <c r="F71" s="252"/>
      <c r="G71" s="252"/>
      <c r="H71" s="252"/>
      <c r="I71" s="252"/>
      <c r="J71" s="252"/>
      <c r="K71" s="252"/>
      <c r="L71" s="252"/>
      <c r="M71" s="252"/>
      <c r="N71" s="252"/>
      <c r="O71" s="378"/>
      <c r="P71" s="378"/>
      <c r="Q71" s="378"/>
      <c r="R71" s="260"/>
      <c r="S71" s="260"/>
      <c r="T71" s="260"/>
      <c r="U71" s="260"/>
      <c r="V71" s="260"/>
      <c r="W71" s="260"/>
      <c r="X71" s="260"/>
      <c r="Y71" s="260"/>
      <c r="Z71" s="260"/>
      <c r="AA71" s="260"/>
      <c r="AB71" s="260"/>
      <c r="AC71" s="260"/>
      <c r="AD71" s="260"/>
      <c r="AE71" s="260"/>
      <c r="AF71" s="260"/>
      <c r="AG71" s="260"/>
      <c r="AH71" s="260"/>
      <c r="AI71" s="260"/>
      <c r="AJ71" s="260"/>
      <c r="AK71" s="260"/>
      <c r="AL71" s="260"/>
      <c r="AM71" s="260"/>
      <c r="AN71" s="260"/>
      <c r="AO71" s="260"/>
      <c r="AP71" s="260"/>
      <c r="AQ71" s="260"/>
      <c r="AR71" s="260"/>
      <c r="AS71" s="260"/>
      <c r="AT71" s="260"/>
      <c r="AU71" s="260"/>
      <c r="AV71" s="260"/>
      <c r="AW71" s="260"/>
      <c r="AX71" s="260"/>
      <c r="AY71" s="260"/>
      <c r="AZ71" s="260"/>
      <c r="BA71" s="260"/>
      <c r="BB71" s="260"/>
      <c r="BC71" s="260"/>
      <c r="BD71" s="260"/>
      <c r="BE71" s="260"/>
      <c r="BF71" s="260"/>
      <c r="BG71" s="260"/>
      <c r="BH71" s="260"/>
      <c r="BI71" s="260"/>
      <c r="BJ71" s="260"/>
      <c r="BK71" s="260"/>
      <c r="BL71" s="260"/>
      <c r="BM71" s="260"/>
      <c r="BN71" s="260"/>
      <c r="BO71" s="260"/>
      <c r="BP71" s="260"/>
      <c r="BQ71" s="260"/>
      <c r="BR71" s="260"/>
      <c r="BS71" s="260"/>
      <c r="BT71" s="260"/>
      <c r="BU71" s="260"/>
      <c r="BV71" s="260"/>
      <c r="BW71" s="260"/>
      <c r="BX71" s="260"/>
      <c r="BY71" s="260"/>
      <c r="BZ71" s="260"/>
      <c r="CA71" s="260"/>
      <c r="CB71" s="260"/>
      <c r="CC71" s="260"/>
      <c r="CD71" s="260"/>
      <c r="CE71" s="260"/>
      <c r="CF71" s="260"/>
      <c r="CG71" s="260"/>
      <c r="CH71" s="260"/>
      <c r="CI71" s="260"/>
      <c r="CJ71" s="260"/>
      <c r="CK71" s="260"/>
      <c r="CL71" s="260"/>
      <c r="CM71" s="260"/>
      <c r="CN71" s="260"/>
      <c r="CO71" s="260"/>
      <c r="CP71" s="260"/>
      <c r="CQ71" s="260"/>
      <c r="CR71" s="260"/>
      <c r="CS71" s="260"/>
      <c r="CT71" s="260"/>
      <c r="CU71" s="260"/>
      <c r="CV71" s="260"/>
      <c r="CW71" s="260"/>
      <c r="CX71" s="260"/>
      <c r="CY71" s="260"/>
      <c r="CZ71" s="260"/>
      <c r="DA71" s="260"/>
      <c r="DB71" s="260"/>
      <c r="DC71" s="260"/>
      <c r="DD71" s="260"/>
      <c r="DE71" s="260"/>
      <c r="DF71" s="260"/>
      <c r="DG71" s="260"/>
      <c r="DH71" s="260"/>
      <c r="DI71" s="260"/>
      <c r="DJ71" s="260"/>
      <c r="DK71" s="260"/>
      <c r="DL71" s="260"/>
      <c r="DM71" s="260"/>
      <c r="DN71" s="260"/>
      <c r="DO71" s="260"/>
      <c r="DP71" s="260"/>
      <c r="DQ71" s="260"/>
      <c r="DR71" s="260"/>
      <c r="DS71" s="260"/>
      <c r="DT71" s="260"/>
      <c r="DU71" s="260"/>
      <c r="DV71" s="260"/>
      <c r="DW71" s="260"/>
      <c r="DX71" s="260"/>
      <c r="DY71" s="260"/>
      <c r="DZ71" s="260"/>
      <c r="EA71" s="260"/>
      <c r="EB71" s="260"/>
      <c r="EC71" s="260"/>
      <c r="ED71" s="260"/>
      <c r="EE71" s="260"/>
      <c r="EF71" s="260"/>
      <c r="EG71" s="260"/>
      <c r="EH71" s="260"/>
      <c r="EI71" s="260"/>
      <c r="EJ71" s="260"/>
      <c r="EK71" s="260"/>
      <c r="EL71" s="260"/>
      <c r="EM71" s="260"/>
      <c r="EN71" s="260"/>
      <c r="EO71" s="260"/>
      <c r="EP71" s="260"/>
      <c r="EQ71" s="260"/>
      <c r="ER71" s="260"/>
      <c r="ES71" s="260"/>
      <c r="ET71" s="260"/>
      <c r="EU71" s="260"/>
      <c r="EV71" s="260"/>
      <c r="EW71" s="260"/>
      <c r="EX71" s="260"/>
      <c r="EY71" s="260"/>
      <c r="EZ71" s="260"/>
      <c r="FA71" s="260"/>
      <c r="FB71" s="260"/>
      <c r="FC71" s="260"/>
      <c r="FD71" s="260"/>
      <c r="FE71" s="260"/>
      <c r="FF71" s="260"/>
      <c r="FG71" s="260"/>
      <c r="FH71" s="260"/>
      <c r="FI71" s="260"/>
      <c r="FJ71" s="260"/>
      <c r="FK71" s="260"/>
      <c r="FL71" s="260"/>
      <c r="FM71" s="260"/>
      <c r="FN71" s="260"/>
      <c r="FO71" s="260"/>
      <c r="FP71" s="260"/>
      <c r="FQ71" s="260"/>
      <c r="FR71" s="260"/>
      <c r="FS71" s="260"/>
      <c r="FT71" s="260"/>
      <c r="FU71" s="260"/>
      <c r="FV71" s="260"/>
      <c r="FW71" s="260"/>
      <c r="FX71" s="260"/>
      <c r="FY71" s="260"/>
      <c r="FZ71" s="260"/>
      <c r="GA71" s="260"/>
      <c r="GB71" s="260"/>
      <c r="GC71" s="260"/>
      <c r="GD71" s="260"/>
      <c r="GE71" s="260"/>
      <c r="GF71" s="260"/>
      <c r="GG71" s="260"/>
      <c r="GH71" s="260"/>
      <c r="GI71" s="260"/>
      <c r="GJ71" s="260"/>
      <c r="GK71" s="260"/>
      <c r="GL71" s="260"/>
      <c r="GM71" s="260"/>
      <c r="GN71" s="260"/>
      <c r="GO71" s="260"/>
      <c r="GP71" s="260"/>
      <c r="GQ71" s="260"/>
      <c r="GR71" s="260"/>
      <c r="GS71" s="260"/>
      <c r="GT71" s="260"/>
      <c r="GU71" s="260"/>
      <c r="GV71" s="260"/>
      <c r="GW71" s="260"/>
      <c r="GX71" s="260"/>
      <c r="GY71" s="260"/>
      <c r="GZ71" s="260"/>
      <c r="HA71" s="260"/>
      <c r="HB71" s="260"/>
      <c r="HC71" s="260"/>
      <c r="HD71" s="260"/>
      <c r="HE71" s="260"/>
      <c r="HF71" s="260"/>
      <c r="HG71" s="260"/>
      <c r="HH71" s="260"/>
      <c r="HI71" s="260"/>
      <c r="HJ71" s="260"/>
      <c r="HK71" s="260"/>
      <c r="HL71" s="260"/>
      <c r="HM71" s="260"/>
      <c r="HN71" s="260"/>
      <c r="HO71" s="260"/>
      <c r="HP71" s="260"/>
      <c r="HQ71" s="260"/>
      <c r="HR71" s="260"/>
      <c r="HS71" s="260"/>
      <c r="HT71" s="260"/>
      <c r="HU71" s="260"/>
      <c r="HV71" s="260"/>
      <c r="HW71" s="260"/>
      <c r="HX71" s="260"/>
      <c r="HY71" s="260"/>
      <c r="HZ71" s="260"/>
      <c r="IA71" s="260"/>
      <c r="IB71" s="260"/>
      <c r="IC71" s="260"/>
      <c r="ID71" s="260"/>
      <c r="IE71" s="260"/>
      <c r="IF71" s="260"/>
      <c r="IG71" s="260"/>
      <c r="IH71" s="260"/>
      <c r="II71" s="260"/>
      <c r="IJ71" s="260"/>
      <c r="IK71" s="260"/>
      <c r="IL71" s="260"/>
      <c r="IM71" s="260"/>
      <c r="IN71" s="260"/>
      <c r="IO71" s="260"/>
      <c r="IP71" s="260"/>
      <c r="IQ71" s="260"/>
      <c r="IR71" s="260"/>
      <c r="IS71" s="260"/>
      <c r="IT71" s="260"/>
      <c r="IU71" s="260"/>
      <c r="IV71" s="260"/>
      <c r="IW71" s="260"/>
      <c r="IX71" s="260"/>
      <c r="IY71" s="260"/>
      <c r="IZ71" s="260"/>
      <c r="JA71" s="260"/>
      <c r="JB71" s="260"/>
      <c r="JC71" s="260"/>
      <c r="JD71" s="260"/>
      <c r="JE71" s="260"/>
      <c r="JF71" s="260"/>
      <c r="JG71" s="260"/>
      <c r="JH71" s="260"/>
      <c r="JI71" s="260"/>
      <c r="JJ71" s="260"/>
      <c r="JK71" s="260"/>
      <c r="JL71" s="260"/>
      <c r="JM71" s="260"/>
      <c r="JN71" s="260"/>
      <c r="JO71" s="260"/>
      <c r="JP71" s="260"/>
      <c r="JQ71" s="260"/>
      <c r="JR71" s="260"/>
      <c r="JS71" s="260"/>
      <c r="JT71" s="260"/>
      <c r="JU71" s="260"/>
      <c r="JV71" s="260"/>
      <c r="JW71" s="260"/>
      <c r="JX71" s="260"/>
      <c r="JY71" s="260"/>
      <c r="JZ71" s="260"/>
      <c r="KA71" s="260"/>
      <c r="KB71" s="260"/>
      <c r="KC71" s="260"/>
      <c r="KD71" s="260"/>
      <c r="KE71" s="260"/>
      <c r="KF71" s="260"/>
      <c r="KG71" s="260"/>
      <c r="KH71" s="260"/>
      <c r="KI71" s="260"/>
      <c r="KJ71" s="260"/>
      <c r="KK71" s="260"/>
      <c r="KL71" s="260"/>
      <c r="KM71" s="260"/>
      <c r="KN71" s="260"/>
      <c r="KO71" s="260"/>
      <c r="KP71" s="260"/>
      <c r="KQ71" s="260"/>
      <c r="KR71" s="260"/>
      <c r="KS71" s="260"/>
      <c r="KT71" s="260"/>
      <c r="KU71" s="260"/>
      <c r="KV71" s="260"/>
      <c r="KW71" s="260"/>
      <c r="KX71" s="260"/>
      <c r="KY71" s="260"/>
      <c r="KZ71" s="260"/>
      <c r="LA71" s="260"/>
      <c r="LB71" s="260"/>
      <c r="LC71" s="260"/>
      <c r="LD71" s="260"/>
      <c r="LE71" s="260"/>
      <c r="LF71" s="260"/>
      <c r="LG71" s="260"/>
      <c r="LH71" s="260"/>
      <c r="LI71" s="260"/>
      <c r="LJ71" s="260"/>
      <c r="LK71" s="260"/>
      <c r="LL71" s="260"/>
      <c r="LM71" s="260"/>
      <c r="LN71" s="260"/>
      <c r="LO71" s="260"/>
      <c r="LP71" s="260"/>
      <c r="LQ71" s="260"/>
      <c r="LR71" s="260"/>
      <c r="LS71" s="260"/>
      <c r="LT71" s="260"/>
      <c r="LU71" s="260"/>
      <c r="LV71" s="260"/>
      <c r="LW71" s="260"/>
      <c r="LX71" s="260"/>
      <c r="LY71" s="260"/>
      <c r="LZ71" s="260"/>
      <c r="MA71" s="260"/>
      <c r="MB71" s="260"/>
      <c r="MC71" s="260"/>
      <c r="MD71" s="260"/>
      <c r="ME71" s="260"/>
      <c r="MF71" s="260"/>
      <c r="MG71" s="260"/>
      <c r="MH71" s="260"/>
      <c r="MI71" s="260"/>
      <c r="MJ71" s="260"/>
      <c r="MK71" s="260"/>
      <c r="ML71" s="260"/>
      <c r="MM71" s="260"/>
      <c r="MN71" s="260"/>
      <c r="MO71" s="260"/>
      <c r="MP71" s="260"/>
      <c r="MQ71" s="260"/>
      <c r="MR71" s="260"/>
      <c r="MS71" s="260"/>
      <c r="MT71" s="260"/>
      <c r="MU71" s="260"/>
      <c r="MV71" s="260"/>
      <c r="MW71" s="260"/>
      <c r="MX71" s="260"/>
      <c r="MY71" s="260"/>
      <c r="MZ71" s="260"/>
      <c r="NA71" s="260"/>
      <c r="NB71" s="260"/>
      <c r="NC71" s="260"/>
      <c r="ND71" s="260"/>
      <c r="NE71" s="260"/>
      <c r="NF71" s="260"/>
      <c r="NG71" s="260"/>
      <c r="NH71" s="260"/>
      <c r="NI71" s="260"/>
      <c r="NJ71" s="260"/>
      <c r="NK71" s="260"/>
      <c r="NL71" s="260"/>
      <c r="NM71" s="260"/>
      <c r="NN71" s="260"/>
      <c r="NO71" s="260"/>
      <c r="NP71" s="260"/>
      <c r="NQ71" s="260"/>
      <c r="NR71" s="260"/>
      <c r="NS71" s="260"/>
      <c r="NT71" s="260"/>
      <c r="NU71" s="260"/>
      <c r="NV71" s="260"/>
      <c r="NW71" s="260"/>
      <c r="NX71" s="260"/>
      <c r="NY71" s="260"/>
      <c r="NZ71" s="260"/>
      <c r="OA71" s="260"/>
      <c r="OB71" s="260"/>
      <c r="OC71" s="260"/>
      <c r="OD71" s="260"/>
      <c r="OE71" s="260"/>
      <c r="OF71" s="260"/>
      <c r="OG71" s="260"/>
      <c r="OH71" s="260"/>
      <c r="OI71" s="260"/>
      <c r="OJ71" s="260"/>
      <c r="OK71" s="260"/>
      <c r="OL71" s="260"/>
      <c r="OM71" s="260"/>
      <c r="ON71" s="260"/>
      <c r="OO71" s="260"/>
      <c r="OP71" s="260"/>
      <c r="OQ71" s="260"/>
      <c r="OR71" s="260"/>
      <c r="OS71" s="260"/>
      <c r="OT71" s="260"/>
      <c r="OU71" s="260"/>
      <c r="OV71" s="260"/>
      <c r="OW71" s="260"/>
      <c r="OX71" s="260"/>
      <c r="OY71" s="260"/>
      <c r="OZ71" s="260"/>
      <c r="PA71" s="260"/>
      <c r="PB71" s="260"/>
      <c r="PC71" s="260"/>
      <c r="PD71" s="260"/>
      <c r="PE71" s="260"/>
      <c r="PF71" s="260"/>
      <c r="PG71" s="260"/>
      <c r="PH71" s="260"/>
      <c r="PI71" s="260"/>
      <c r="PJ71" s="260"/>
      <c r="PK71" s="260"/>
      <c r="PL71" s="260"/>
      <c r="PM71" s="260"/>
      <c r="PN71" s="260"/>
      <c r="PO71" s="260"/>
      <c r="PP71" s="260"/>
      <c r="PQ71" s="260"/>
      <c r="PR71" s="260"/>
      <c r="PS71" s="260"/>
      <c r="PT71" s="260"/>
      <c r="PU71" s="260"/>
      <c r="PV71" s="260"/>
      <c r="PW71" s="260"/>
      <c r="PX71" s="260"/>
      <c r="PY71" s="260"/>
      <c r="PZ71" s="260"/>
      <c r="QA71" s="260"/>
      <c r="QB71" s="260"/>
      <c r="QC71" s="260"/>
      <c r="QD71" s="260"/>
      <c r="QE71" s="260"/>
      <c r="QF71" s="260"/>
      <c r="QG71" s="260"/>
      <c r="QH71" s="260"/>
      <c r="QI71" s="260"/>
      <c r="QJ71" s="260"/>
      <c r="QK71" s="260"/>
      <c r="QL71" s="260"/>
      <c r="QM71" s="260"/>
      <c r="QN71" s="260"/>
      <c r="QO71" s="260"/>
      <c r="QP71" s="260"/>
      <c r="QQ71" s="260"/>
      <c r="QR71" s="260"/>
      <c r="QS71" s="260"/>
      <c r="QT71" s="260"/>
      <c r="QU71" s="260"/>
      <c r="QV71" s="260"/>
      <c r="QW71" s="260"/>
      <c r="QX71" s="260"/>
      <c r="QY71" s="260"/>
      <c r="QZ71" s="260"/>
      <c r="RA71" s="260"/>
      <c r="RB71" s="260"/>
      <c r="RC71" s="260"/>
      <c r="RD71" s="260"/>
      <c r="RE71" s="260"/>
      <c r="RF71" s="260"/>
      <c r="RG71" s="260"/>
      <c r="RH71" s="260"/>
      <c r="RI71" s="260"/>
      <c r="RJ71" s="260"/>
      <c r="RK71" s="260"/>
      <c r="RL71" s="260"/>
      <c r="RM71" s="260"/>
      <c r="RN71" s="260"/>
      <c r="RO71" s="260"/>
      <c r="RP71" s="260"/>
      <c r="RQ71" s="260"/>
      <c r="RR71" s="260"/>
      <c r="RS71" s="260"/>
      <c r="RT71" s="260"/>
      <c r="RU71" s="260"/>
      <c r="RV71" s="260"/>
    </row>
    <row r="72" spans="1:490" x14ac:dyDescent="0.3">
      <c r="A72" s="252"/>
      <c r="B72" s="252"/>
      <c r="C72" s="252"/>
      <c r="D72" s="252"/>
      <c r="E72" s="252"/>
      <c r="F72" s="252"/>
      <c r="G72" s="252"/>
      <c r="H72" s="252"/>
      <c r="I72" s="252"/>
      <c r="J72" s="252"/>
      <c r="K72" s="252"/>
      <c r="L72" s="252"/>
      <c r="M72" s="252"/>
      <c r="N72" s="252"/>
      <c r="O72" s="378"/>
      <c r="P72" s="378"/>
      <c r="Q72" s="378"/>
      <c r="R72" s="260"/>
      <c r="S72" s="260"/>
      <c r="T72" s="260"/>
      <c r="U72" s="260"/>
      <c r="V72" s="260"/>
      <c r="W72" s="260"/>
      <c r="X72" s="260"/>
      <c r="Y72" s="260"/>
      <c r="Z72" s="260"/>
      <c r="AA72" s="260"/>
      <c r="AB72" s="260"/>
      <c r="AC72" s="260"/>
      <c r="AD72" s="260"/>
      <c r="AE72" s="260"/>
      <c r="AF72" s="260"/>
      <c r="AG72" s="260"/>
      <c r="AH72" s="260"/>
      <c r="AI72" s="260"/>
      <c r="AJ72" s="260"/>
      <c r="AK72" s="260"/>
      <c r="AL72" s="260"/>
      <c r="AM72" s="260"/>
      <c r="AN72" s="260"/>
      <c r="AO72" s="260"/>
      <c r="AP72" s="260"/>
      <c r="AQ72" s="260"/>
      <c r="AR72" s="260"/>
      <c r="AS72" s="260"/>
      <c r="AT72" s="260"/>
      <c r="AU72" s="260"/>
      <c r="AV72" s="260"/>
      <c r="AW72" s="260"/>
      <c r="AX72" s="260"/>
      <c r="AY72" s="260"/>
      <c r="AZ72" s="260"/>
      <c r="BA72" s="260"/>
      <c r="BB72" s="260"/>
      <c r="BC72" s="260"/>
      <c r="BD72" s="260"/>
      <c r="BE72" s="260"/>
      <c r="BF72" s="260"/>
      <c r="BG72" s="260"/>
      <c r="BH72" s="260"/>
      <c r="BI72" s="260"/>
      <c r="BJ72" s="260"/>
      <c r="BK72" s="260"/>
      <c r="BL72" s="260"/>
      <c r="BM72" s="260"/>
      <c r="BN72" s="260"/>
      <c r="BO72" s="260"/>
      <c r="BP72" s="260"/>
      <c r="BQ72" s="260"/>
      <c r="BR72" s="260"/>
      <c r="BS72" s="260"/>
      <c r="BT72" s="260"/>
      <c r="BU72" s="260"/>
      <c r="BV72" s="260"/>
      <c r="BW72" s="260"/>
      <c r="BX72" s="260"/>
      <c r="BY72" s="260"/>
      <c r="BZ72" s="260"/>
      <c r="CA72" s="260"/>
      <c r="CB72" s="260"/>
      <c r="CC72" s="260"/>
      <c r="CD72" s="260"/>
      <c r="CE72" s="260"/>
      <c r="CF72" s="260"/>
      <c r="CG72" s="260"/>
      <c r="CH72" s="260"/>
      <c r="CI72" s="260"/>
      <c r="CJ72" s="260"/>
      <c r="CK72" s="260"/>
      <c r="CL72" s="260"/>
      <c r="CM72" s="260"/>
      <c r="CN72" s="260"/>
      <c r="CO72" s="260"/>
      <c r="CP72" s="260"/>
      <c r="CQ72" s="260"/>
      <c r="CR72" s="260"/>
      <c r="CS72" s="260"/>
      <c r="CT72" s="260"/>
      <c r="CU72" s="260"/>
      <c r="CV72" s="260"/>
      <c r="CW72" s="260"/>
      <c r="CX72" s="260"/>
      <c r="CY72" s="260"/>
      <c r="CZ72" s="260"/>
      <c r="DA72" s="260"/>
      <c r="DB72" s="260"/>
      <c r="DC72" s="260"/>
      <c r="DD72" s="260"/>
      <c r="DE72" s="260"/>
      <c r="DF72" s="260"/>
      <c r="DG72" s="260"/>
      <c r="DH72" s="260"/>
      <c r="DI72" s="260"/>
      <c r="DJ72" s="260"/>
      <c r="DK72" s="260"/>
      <c r="DL72" s="260"/>
      <c r="DM72" s="260"/>
      <c r="DN72" s="260"/>
      <c r="DO72" s="260"/>
      <c r="DP72" s="260"/>
      <c r="DQ72" s="260"/>
      <c r="DR72" s="260"/>
      <c r="DS72" s="260"/>
      <c r="DT72" s="260"/>
      <c r="DU72" s="260"/>
      <c r="DV72" s="260"/>
      <c r="DW72" s="260"/>
      <c r="DX72" s="260"/>
      <c r="DY72" s="260"/>
      <c r="DZ72" s="260"/>
      <c r="EA72" s="260"/>
      <c r="EB72" s="260"/>
      <c r="EC72" s="260"/>
      <c r="ED72" s="260"/>
      <c r="EE72" s="260"/>
      <c r="EF72" s="260"/>
      <c r="EG72" s="260"/>
      <c r="EH72" s="260"/>
      <c r="EI72" s="260"/>
      <c r="EJ72" s="260"/>
      <c r="EK72" s="260"/>
      <c r="EL72" s="260"/>
      <c r="EM72" s="260"/>
      <c r="EN72" s="260"/>
      <c r="EO72" s="260"/>
      <c r="EP72" s="260"/>
      <c r="EQ72" s="260"/>
      <c r="ER72" s="260"/>
      <c r="ES72" s="260"/>
      <c r="ET72" s="260"/>
      <c r="EU72" s="260"/>
      <c r="EV72" s="260"/>
      <c r="EW72" s="260"/>
      <c r="EX72" s="260"/>
      <c r="EY72" s="260"/>
      <c r="EZ72" s="260"/>
      <c r="FA72" s="260"/>
      <c r="FB72" s="260"/>
      <c r="FC72" s="260"/>
      <c r="FD72" s="260"/>
      <c r="FE72" s="260"/>
      <c r="FF72" s="260"/>
      <c r="FG72" s="260"/>
      <c r="FH72" s="260"/>
      <c r="FI72" s="260"/>
      <c r="FJ72" s="260"/>
      <c r="FK72" s="260"/>
      <c r="FL72" s="260"/>
      <c r="FM72" s="260"/>
      <c r="FN72" s="260"/>
      <c r="FO72" s="260"/>
      <c r="FP72" s="260"/>
      <c r="FQ72" s="260"/>
      <c r="FR72" s="260"/>
      <c r="FS72" s="260"/>
      <c r="FT72" s="260"/>
      <c r="FU72" s="260"/>
      <c r="FV72" s="260"/>
      <c r="FW72" s="260"/>
      <c r="FX72" s="260"/>
      <c r="FY72" s="260"/>
      <c r="FZ72" s="260"/>
      <c r="GA72" s="260"/>
      <c r="GB72" s="260"/>
      <c r="GC72" s="260"/>
      <c r="GD72" s="260"/>
      <c r="GE72" s="260"/>
      <c r="GF72" s="260"/>
      <c r="GG72" s="260"/>
      <c r="GH72" s="260"/>
      <c r="GI72" s="260"/>
      <c r="GJ72" s="260"/>
      <c r="GK72" s="260"/>
      <c r="GL72" s="260"/>
      <c r="GM72" s="260"/>
      <c r="GN72" s="260"/>
      <c r="GO72" s="260"/>
      <c r="GP72" s="260"/>
      <c r="GQ72" s="260"/>
      <c r="GR72" s="260"/>
      <c r="GS72" s="260"/>
      <c r="GT72" s="260"/>
      <c r="GU72" s="260"/>
      <c r="GV72" s="260"/>
      <c r="GW72" s="260"/>
      <c r="GX72" s="260"/>
      <c r="GY72" s="260"/>
      <c r="GZ72" s="260"/>
      <c r="HA72" s="260"/>
      <c r="HB72" s="260"/>
      <c r="HC72" s="260"/>
      <c r="HD72" s="260"/>
      <c r="HE72" s="260"/>
      <c r="HF72" s="260"/>
      <c r="HG72" s="260"/>
      <c r="HH72" s="260"/>
      <c r="HI72" s="260"/>
      <c r="HJ72" s="260"/>
      <c r="HK72" s="260"/>
      <c r="HL72" s="260"/>
      <c r="HM72" s="260"/>
      <c r="HN72" s="260"/>
      <c r="HO72" s="260"/>
      <c r="HP72" s="260"/>
      <c r="HQ72" s="260"/>
      <c r="HR72" s="260"/>
      <c r="HS72" s="260"/>
      <c r="HT72" s="260"/>
      <c r="HU72" s="260"/>
      <c r="HV72" s="260"/>
      <c r="HW72" s="260"/>
      <c r="HX72" s="260"/>
      <c r="HY72" s="260"/>
      <c r="HZ72" s="260"/>
      <c r="IA72" s="260"/>
      <c r="IB72" s="260"/>
      <c r="IC72" s="260"/>
      <c r="ID72" s="260"/>
      <c r="IE72" s="260"/>
      <c r="IF72" s="260"/>
      <c r="IG72" s="260"/>
      <c r="IH72" s="260"/>
      <c r="II72" s="260"/>
      <c r="IJ72" s="260"/>
      <c r="IK72" s="260"/>
      <c r="IL72" s="260"/>
      <c r="IM72" s="260"/>
      <c r="IN72" s="260"/>
      <c r="IO72" s="260"/>
      <c r="IP72" s="260"/>
      <c r="IQ72" s="260"/>
      <c r="IR72" s="260"/>
      <c r="IS72" s="260"/>
      <c r="IT72" s="260"/>
      <c r="IU72" s="260"/>
      <c r="IV72" s="260"/>
      <c r="IW72" s="260"/>
      <c r="IX72" s="260"/>
      <c r="IY72" s="260"/>
      <c r="IZ72" s="260"/>
      <c r="JA72" s="260"/>
      <c r="JB72" s="260"/>
      <c r="JC72" s="260"/>
      <c r="JD72" s="260"/>
      <c r="JE72" s="260"/>
      <c r="JF72" s="260"/>
      <c r="JG72" s="260"/>
      <c r="JH72" s="260"/>
      <c r="JI72" s="260"/>
      <c r="JJ72" s="260"/>
      <c r="JK72" s="260"/>
      <c r="JL72" s="260"/>
      <c r="JM72" s="260"/>
      <c r="JN72" s="260"/>
      <c r="JO72" s="260"/>
      <c r="JP72" s="260"/>
      <c r="JQ72" s="260"/>
      <c r="JR72" s="260"/>
      <c r="JS72" s="260"/>
      <c r="JT72" s="260"/>
      <c r="JU72" s="260"/>
      <c r="JV72" s="260"/>
      <c r="JW72" s="260"/>
      <c r="JX72" s="260"/>
      <c r="JY72" s="260"/>
      <c r="JZ72" s="260"/>
      <c r="KA72" s="260"/>
      <c r="KB72" s="260"/>
      <c r="KC72" s="260"/>
      <c r="KD72" s="260"/>
      <c r="KE72" s="260"/>
      <c r="KF72" s="260"/>
      <c r="KG72" s="260"/>
      <c r="KH72" s="260"/>
      <c r="KI72" s="260"/>
      <c r="KJ72" s="260"/>
      <c r="KK72" s="260"/>
      <c r="KL72" s="260"/>
      <c r="KM72" s="260"/>
      <c r="KN72" s="260"/>
      <c r="KO72" s="260"/>
      <c r="KP72" s="260"/>
      <c r="KQ72" s="260"/>
      <c r="KR72" s="260"/>
      <c r="KS72" s="260"/>
      <c r="KT72" s="260"/>
      <c r="KU72" s="260"/>
      <c r="KV72" s="260"/>
      <c r="KW72" s="260"/>
      <c r="KX72" s="260"/>
      <c r="KY72" s="260"/>
      <c r="KZ72" s="260"/>
      <c r="LA72" s="260"/>
      <c r="LB72" s="260"/>
      <c r="LC72" s="260"/>
      <c r="LD72" s="260"/>
      <c r="LE72" s="260"/>
      <c r="LF72" s="260"/>
      <c r="LG72" s="260"/>
      <c r="LH72" s="260"/>
      <c r="LI72" s="260"/>
      <c r="LJ72" s="260"/>
      <c r="LK72" s="260"/>
      <c r="LL72" s="260"/>
      <c r="LM72" s="260"/>
      <c r="LN72" s="260"/>
      <c r="LO72" s="260"/>
      <c r="LP72" s="260"/>
      <c r="LQ72" s="260"/>
      <c r="LR72" s="260"/>
      <c r="LS72" s="260"/>
      <c r="LT72" s="260"/>
      <c r="LU72" s="260"/>
      <c r="LV72" s="260"/>
      <c r="LW72" s="260"/>
      <c r="LX72" s="260"/>
      <c r="LY72" s="260"/>
      <c r="LZ72" s="260"/>
      <c r="MA72" s="260"/>
      <c r="MB72" s="260"/>
      <c r="MC72" s="260"/>
      <c r="MD72" s="260"/>
      <c r="ME72" s="260"/>
      <c r="MF72" s="260"/>
      <c r="MG72" s="260"/>
      <c r="MH72" s="260"/>
      <c r="MI72" s="260"/>
      <c r="MJ72" s="260"/>
      <c r="MK72" s="260"/>
      <c r="ML72" s="260"/>
      <c r="MM72" s="260"/>
      <c r="MN72" s="260"/>
      <c r="MO72" s="260"/>
      <c r="MP72" s="260"/>
      <c r="MQ72" s="260"/>
      <c r="MR72" s="260"/>
      <c r="MS72" s="260"/>
      <c r="MT72" s="260"/>
      <c r="MU72" s="260"/>
      <c r="MV72" s="260"/>
      <c r="MW72" s="260"/>
      <c r="MX72" s="260"/>
      <c r="MY72" s="260"/>
      <c r="MZ72" s="260"/>
      <c r="NA72" s="260"/>
      <c r="NB72" s="260"/>
      <c r="NC72" s="260"/>
      <c r="ND72" s="260"/>
      <c r="NE72" s="260"/>
      <c r="NF72" s="260"/>
      <c r="NG72" s="260"/>
      <c r="NH72" s="260"/>
      <c r="NI72" s="260"/>
      <c r="NJ72" s="260"/>
      <c r="NK72" s="260"/>
      <c r="NL72" s="260"/>
      <c r="NM72" s="260"/>
      <c r="NN72" s="260"/>
      <c r="NO72" s="260"/>
      <c r="NP72" s="260"/>
      <c r="NQ72" s="260"/>
      <c r="NR72" s="260"/>
      <c r="NS72" s="260"/>
      <c r="NT72" s="260"/>
      <c r="NU72" s="260"/>
      <c r="NV72" s="260"/>
      <c r="NW72" s="260"/>
      <c r="NX72" s="260"/>
      <c r="NY72" s="260"/>
      <c r="NZ72" s="260"/>
      <c r="OA72" s="260"/>
      <c r="OB72" s="260"/>
      <c r="OC72" s="260"/>
      <c r="OD72" s="260"/>
      <c r="OE72" s="260"/>
      <c r="OF72" s="260"/>
      <c r="OG72" s="260"/>
      <c r="OH72" s="260"/>
      <c r="OI72" s="260"/>
      <c r="OJ72" s="260"/>
      <c r="OK72" s="260"/>
      <c r="OL72" s="260"/>
      <c r="OM72" s="260"/>
      <c r="ON72" s="260"/>
      <c r="OO72" s="260"/>
      <c r="OP72" s="260"/>
      <c r="OQ72" s="260"/>
      <c r="OR72" s="260"/>
      <c r="OS72" s="260"/>
      <c r="OT72" s="260"/>
      <c r="OU72" s="260"/>
      <c r="OV72" s="260"/>
      <c r="OW72" s="260"/>
      <c r="OX72" s="260"/>
      <c r="OY72" s="260"/>
      <c r="OZ72" s="260"/>
      <c r="PA72" s="260"/>
      <c r="PB72" s="260"/>
      <c r="PC72" s="260"/>
      <c r="PD72" s="260"/>
      <c r="PE72" s="260"/>
      <c r="PF72" s="260"/>
      <c r="PG72" s="260"/>
      <c r="PH72" s="260"/>
      <c r="PI72" s="260"/>
      <c r="PJ72" s="260"/>
      <c r="PK72" s="260"/>
      <c r="PL72" s="260"/>
      <c r="PM72" s="260"/>
      <c r="PN72" s="260"/>
      <c r="PO72" s="260"/>
      <c r="PP72" s="260"/>
      <c r="PQ72" s="260"/>
      <c r="PR72" s="260"/>
      <c r="PS72" s="260"/>
      <c r="PT72" s="260"/>
      <c r="PU72" s="260"/>
      <c r="PV72" s="260"/>
      <c r="PW72" s="260"/>
      <c r="PX72" s="260"/>
      <c r="PY72" s="260"/>
      <c r="PZ72" s="260"/>
      <c r="QA72" s="260"/>
      <c r="QB72" s="260"/>
      <c r="QC72" s="260"/>
      <c r="QD72" s="260"/>
      <c r="QE72" s="260"/>
      <c r="QF72" s="260"/>
      <c r="QG72" s="260"/>
      <c r="QH72" s="260"/>
      <c r="QI72" s="260"/>
      <c r="QJ72" s="260"/>
      <c r="QK72" s="260"/>
      <c r="QL72" s="260"/>
      <c r="QM72" s="260"/>
      <c r="QN72" s="260"/>
      <c r="QO72" s="260"/>
      <c r="QP72" s="260"/>
      <c r="QQ72" s="260"/>
      <c r="QR72" s="260"/>
      <c r="QS72" s="260"/>
      <c r="QT72" s="260"/>
      <c r="QU72" s="260"/>
      <c r="QV72" s="260"/>
      <c r="QW72" s="260"/>
      <c r="QX72" s="260"/>
      <c r="QY72" s="260"/>
      <c r="QZ72" s="260"/>
      <c r="RA72" s="260"/>
      <c r="RB72" s="260"/>
      <c r="RC72" s="260"/>
      <c r="RD72" s="260"/>
      <c r="RE72" s="260"/>
      <c r="RF72" s="260"/>
      <c r="RG72" s="260"/>
      <c r="RH72" s="260"/>
      <c r="RI72" s="260"/>
      <c r="RJ72" s="260"/>
      <c r="RK72" s="260"/>
      <c r="RL72" s="260"/>
      <c r="RM72" s="260"/>
      <c r="RN72" s="260"/>
      <c r="RO72" s="260"/>
      <c r="RP72" s="260"/>
      <c r="RQ72" s="260"/>
      <c r="RR72" s="260"/>
      <c r="RS72" s="260"/>
      <c r="RT72" s="260"/>
      <c r="RU72" s="260"/>
      <c r="RV72" s="260"/>
    </row>
    <row r="73" spans="1:490" x14ac:dyDescent="0.3">
      <c r="A73" s="252"/>
      <c r="B73" s="293" t="s">
        <v>245</v>
      </c>
      <c r="C73" s="252"/>
      <c r="D73" s="252"/>
      <c r="E73" s="252"/>
      <c r="F73" s="252"/>
      <c r="G73" s="252"/>
      <c r="H73" s="252"/>
      <c r="I73" s="252"/>
      <c r="J73" s="252"/>
      <c r="K73" s="252"/>
      <c r="L73" s="252"/>
      <c r="M73" s="252"/>
      <c r="N73" s="252"/>
      <c r="O73" s="378"/>
      <c r="P73" s="378"/>
      <c r="Q73" s="378"/>
      <c r="R73" s="260"/>
      <c r="S73" s="260"/>
      <c r="T73" s="260"/>
      <c r="U73" s="260"/>
      <c r="V73" s="260"/>
      <c r="W73" s="260"/>
      <c r="X73" s="260"/>
      <c r="Y73" s="260"/>
      <c r="Z73" s="260"/>
      <c r="AA73" s="260"/>
      <c r="AB73" s="260"/>
      <c r="AC73" s="260"/>
      <c r="AD73" s="260"/>
      <c r="AE73" s="260"/>
      <c r="AF73" s="260"/>
      <c r="AG73" s="260"/>
      <c r="AH73" s="260"/>
      <c r="AI73" s="260"/>
      <c r="AJ73" s="260"/>
      <c r="AK73" s="260"/>
      <c r="AL73" s="260"/>
      <c r="AM73" s="260"/>
      <c r="AN73" s="260"/>
      <c r="AO73" s="260"/>
      <c r="AP73" s="260"/>
      <c r="AQ73" s="260"/>
      <c r="AR73" s="260"/>
      <c r="AS73" s="260"/>
      <c r="AT73" s="260"/>
      <c r="AU73" s="260"/>
      <c r="AV73" s="260"/>
      <c r="AW73" s="260"/>
      <c r="AX73" s="260"/>
      <c r="AY73" s="260"/>
      <c r="AZ73" s="260"/>
      <c r="BA73" s="260"/>
      <c r="BB73" s="260"/>
      <c r="BC73" s="260"/>
      <c r="BD73" s="260"/>
      <c r="BE73" s="260"/>
      <c r="BF73" s="260"/>
      <c r="BG73" s="260"/>
      <c r="BH73" s="260"/>
      <c r="BI73" s="260"/>
      <c r="BJ73" s="260"/>
      <c r="BK73" s="260"/>
      <c r="BL73" s="260"/>
      <c r="BM73" s="260"/>
      <c r="BN73" s="260"/>
      <c r="BO73" s="260"/>
      <c r="BP73" s="260"/>
      <c r="BQ73" s="260"/>
      <c r="BR73" s="260"/>
      <c r="BS73" s="260"/>
      <c r="BT73" s="260"/>
      <c r="BU73" s="260"/>
      <c r="BV73" s="260"/>
      <c r="BW73" s="260"/>
      <c r="BX73" s="260"/>
      <c r="BY73" s="260"/>
      <c r="BZ73" s="260"/>
      <c r="CA73" s="260"/>
      <c r="CB73" s="260"/>
      <c r="CC73" s="260"/>
      <c r="CD73" s="260"/>
      <c r="CE73" s="260"/>
      <c r="CF73" s="260"/>
      <c r="CG73" s="260"/>
      <c r="CH73" s="260"/>
      <c r="CI73" s="260"/>
      <c r="CJ73" s="260"/>
      <c r="CK73" s="260"/>
      <c r="CL73" s="260"/>
      <c r="CM73" s="260"/>
      <c r="CN73" s="260"/>
      <c r="CO73" s="260"/>
      <c r="CP73" s="260"/>
      <c r="CQ73" s="260"/>
      <c r="CR73" s="260"/>
      <c r="CS73" s="260"/>
      <c r="CT73" s="260"/>
      <c r="CU73" s="260"/>
      <c r="CV73" s="260"/>
      <c r="CW73" s="260"/>
      <c r="CX73" s="260"/>
      <c r="CY73" s="260"/>
      <c r="CZ73" s="260"/>
      <c r="DA73" s="260"/>
      <c r="DB73" s="260"/>
      <c r="DC73" s="260"/>
      <c r="DD73" s="260"/>
      <c r="DE73" s="260"/>
      <c r="DF73" s="260"/>
      <c r="DG73" s="260"/>
      <c r="DH73" s="260"/>
      <c r="DI73" s="260"/>
      <c r="DJ73" s="260"/>
      <c r="DK73" s="260"/>
      <c r="DL73" s="260"/>
      <c r="DM73" s="260"/>
      <c r="DN73" s="260"/>
      <c r="DO73" s="260"/>
      <c r="DP73" s="260"/>
      <c r="DQ73" s="260"/>
      <c r="DR73" s="260"/>
      <c r="DS73" s="260"/>
      <c r="DT73" s="260"/>
      <c r="DU73" s="260"/>
      <c r="DV73" s="260"/>
      <c r="DW73" s="260"/>
      <c r="DX73" s="260"/>
      <c r="DY73" s="260"/>
      <c r="DZ73" s="260"/>
      <c r="EA73" s="260"/>
      <c r="EB73" s="260"/>
      <c r="EC73" s="260"/>
      <c r="ED73" s="260"/>
      <c r="EE73" s="260"/>
      <c r="EF73" s="260"/>
      <c r="EG73" s="260"/>
      <c r="EH73" s="260"/>
      <c r="EI73" s="260"/>
      <c r="EJ73" s="260"/>
      <c r="EK73" s="260"/>
      <c r="EL73" s="260"/>
      <c r="EM73" s="260"/>
      <c r="EN73" s="260"/>
      <c r="EO73" s="260"/>
      <c r="EP73" s="260"/>
      <c r="EQ73" s="260"/>
      <c r="ER73" s="260"/>
      <c r="ES73" s="260"/>
      <c r="ET73" s="260"/>
      <c r="EU73" s="260"/>
      <c r="EV73" s="260"/>
      <c r="EW73" s="260"/>
      <c r="EX73" s="260"/>
      <c r="EY73" s="260"/>
      <c r="EZ73" s="260"/>
      <c r="FA73" s="260"/>
      <c r="FB73" s="260"/>
      <c r="FC73" s="260"/>
      <c r="FD73" s="260"/>
      <c r="FE73" s="260"/>
      <c r="FF73" s="260"/>
      <c r="FG73" s="260"/>
      <c r="FH73" s="260"/>
      <c r="FI73" s="260"/>
      <c r="FJ73" s="260"/>
      <c r="FK73" s="260"/>
      <c r="FL73" s="260"/>
      <c r="FM73" s="260"/>
      <c r="FN73" s="260"/>
      <c r="FO73" s="260"/>
      <c r="FP73" s="260"/>
      <c r="FQ73" s="260"/>
      <c r="FR73" s="260"/>
      <c r="FS73" s="260"/>
      <c r="FT73" s="260"/>
      <c r="FU73" s="260"/>
      <c r="FV73" s="260"/>
      <c r="FW73" s="260"/>
      <c r="FX73" s="260"/>
      <c r="FY73" s="260"/>
      <c r="FZ73" s="260"/>
      <c r="GA73" s="260"/>
      <c r="GB73" s="260"/>
      <c r="GC73" s="260"/>
      <c r="GD73" s="260"/>
      <c r="GE73" s="260"/>
      <c r="GF73" s="260"/>
      <c r="GG73" s="260"/>
      <c r="GH73" s="260"/>
      <c r="GI73" s="260"/>
      <c r="GJ73" s="260"/>
      <c r="GK73" s="260"/>
      <c r="GL73" s="260"/>
      <c r="GM73" s="260"/>
      <c r="GN73" s="260"/>
      <c r="GO73" s="260"/>
      <c r="GP73" s="260"/>
      <c r="GQ73" s="260"/>
      <c r="GR73" s="260"/>
      <c r="GS73" s="260"/>
      <c r="GT73" s="260"/>
      <c r="GU73" s="260"/>
      <c r="GV73" s="260"/>
      <c r="GW73" s="260"/>
      <c r="GX73" s="260"/>
      <c r="GY73" s="260"/>
      <c r="GZ73" s="260"/>
      <c r="HA73" s="260"/>
      <c r="HB73" s="260"/>
      <c r="HC73" s="260"/>
      <c r="HD73" s="260"/>
      <c r="HE73" s="260"/>
      <c r="HF73" s="260"/>
      <c r="HG73" s="260"/>
      <c r="HH73" s="260"/>
      <c r="HI73" s="260"/>
      <c r="HJ73" s="260"/>
      <c r="HK73" s="260"/>
      <c r="HL73" s="260"/>
      <c r="HM73" s="260"/>
      <c r="HN73" s="260"/>
      <c r="HO73" s="260"/>
      <c r="HP73" s="260"/>
      <c r="HQ73" s="260"/>
      <c r="HR73" s="260"/>
      <c r="HS73" s="260"/>
      <c r="HT73" s="260"/>
      <c r="HU73" s="260"/>
      <c r="HV73" s="260"/>
      <c r="HW73" s="260"/>
      <c r="HX73" s="260"/>
      <c r="HY73" s="260"/>
      <c r="HZ73" s="260"/>
      <c r="IA73" s="260"/>
      <c r="IB73" s="260"/>
      <c r="IC73" s="260"/>
      <c r="ID73" s="260"/>
      <c r="IE73" s="260"/>
      <c r="IF73" s="260"/>
      <c r="IG73" s="260"/>
      <c r="IH73" s="260"/>
      <c r="II73" s="260"/>
      <c r="IJ73" s="260"/>
      <c r="IK73" s="260"/>
      <c r="IL73" s="260"/>
      <c r="IM73" s="260"/>
      <c r="IN73" s="260"/>
      <c r="IO73" s="260"/>
      <c r="IP73" s="260"/>
      <c r="IQ73" s="260"/>
      <c r="IR73" s="260"/>
      <c r="IS73" s="260"/>
      <c r="IT73" s="260"/>
      <c r="IU73" s="260"/>
      <c r="IV73" s="260"/>
      <c r="IW73" s="260"/>
      <c r="IX73" s="260"/>
      <c r="IY73" s="260"/>
      <c r="IZ73" s="260"/>
      <c r="JA73" s="260"/>
      <c r="JB73" s="260"/>
      <c r="JC73" s="260"/>
      <c r="JD73" s="260"/>
      <c r="JE73" s="260"/>
      <c r="JF73" s="260"/>
      <c r="JG73" s="260"/>
      <c r="JH73" s="260"/>
      <c r="JI73" s="260"/>
      <c r="JJ73" s="260"/>
      <c r="JK73" s="260"/>
      <c r="JL73" s="260"/>
      <c r="JM73" s="260"/>
      <c r="JN73" s="260"/>
      <c r="JO73" s="260"/>
      <c r="JP73" s="260"/>
      <c r="JQ73" s="260"/>
      <c r="JR73" s="260"/>
      <c r="JS73" s="260"/>
      <c r="JT73" s="260"/>
      <c r="JU73" s="260"/>
      <c r="JV73" s="260"/>
      <c r="JW73" s="260"/>
      <c r="JX73" s="260"/>
      <c r="JY73" s="260"/>
      <c r="JZ73" s="260"/>
      <c r="KA73" s="260"/>
      <c r="KB73" s="260"/>
      <c r="KC73" s="260"/>
      <c r="KD73" s="260"/>
      <c r="KE73" s="260"/>
      <c r="KF73" s="260"/>
      <c r="KG73" s="260"/>
      <c r="KH73" s="260"/>
      <c r="KI73" s="260"/>
      <c r="KJ73" s="260"/>
      <c r="KK73" s="260"/>
      <c r="KL73" s="260"/>
      <c r="KM73" s="260"/>
      <c r="KN73" s="260"/>
      <c r="KO73" s="260"/>
      <c r="KP73" s="260"/>
      <c r="KQ73" s="260"/>
      <c r="KR73" s="260"/>
      <c r="KS73" s="260"/>
      <c r="KT73" s="260"/>
      <c r="KU73" s="260"/>
      <c r="KV73" s="260"/>
      <c r="KW73" s="260"/>
      <c r="KX73" s="260"/>
      <c r="KY73" s="260"/>
      <c r="KZ73" s="260"/>
      <c r="LA73" s="260"/>
      <c r="LB73" s="260"/>
      <c r="LC73" s="260"/>
      <c r="LD73" s="260"/>
      <c r="LE73" s="260"/>
      <c r="LF73" s="260"/>
      <c r="LG73" s="260"/>
      <c r="LH73" s="260"/>
      <c r="LI73" s="260"/>
      <c r="LJ73" s="260"/>
      <c r="LK73" s="260"/>
      <c r="LL73" s="260"/>
      <c r="LM73" s="260"/>
      <c r="LN73" s="260"/>
      <c r="LO73" s="260"/>
      <c r="LP73" s="260"/>
      <c r="LQ73" s="260"/>
      <c r="LR73" s="260"/>
      <c r="LS73" s="260"/>
      <c r="LT73" s="260"/>
      <c r="LU73" s="260"/>
      <c r="LV73" s="260"/>
      <c r="LW73" s="260"/>
      <c r="LX73" s="260"/>
      <c r="LY73" s="260"/>
      <c r="LZ73" s="260"/>
      <c r="MA73" s="260"/>
      <c r="MB73" s="260"/>
      <c r="MC73" s="260"/>
      <c r="MD73" s="260"/>
      <c r="ME73" s="260"/>
      <c r="MF73" s="260"/>
      <c r="MG73" s="260"/>
      <c r="MH73" s="260"/>
      <c r="MI73" s="260"/>
      <c r="MJ73" s="260"/>
      <c r="MK73" s="260"/>
      <c r="ML73" s="260"/>
      <c r="MM73" s="260"/>
      <c r="MN73" s="260"/>
      <c r="MO73" s="260"/>
      <c r="MP73" s="260"/>
      <c r="MQ73" s="260"/>
      <c r="MR73" s="260"/>
      <c r="MS73" s="260"/>
      <c r="MT73" s="260"/>
      <c r="MU73" s="260"/>
      <c r="MV73" s="260"/>
      <c r="MW73" s="260"/>
      <c r="MX73" s="260"/>
      <c r="MY73" s="260"/>
      <c r="MZ73" s="260"/>
      <c r="NA73" s="260"/>
      <c r="NB73" s="260"/>
      <c r="NC73" s="260"/>
      <c r="ND73" s="260"/>
      <c r="NE73" s="260"/>
      <c r="NF73" s="260"/>
      <c r="NG73" s="260"/>
      <c r="NH73" s="260"/>
      <c r="NI73" s="260"/>
      <c r="NJ73" s="260"/>
      <c r="NK73" s="260"/>
      <c r="NL73" s="260"/>
      <c r="NM73" s="260"/>
      <c r="NN73" s="260"/>
      <c r="NO73" s="260"/>
      <c r="NP73" s="260"/>
      <c r="NQ73" s="260"/>
      <c r="NR73" s="260"/>
      <c r="NS73" s="260"/>
      <c r="NT73" s="260"/>
      <c r="NU73" s="260"/>
      <c r="NV73" s="260"/>
      <c r="NW73" s="260"/>
      <c r="NX73" s="260"/>
      <c r="NY73" s="260"/>
      <c r="NZ73" s="260"/>
      <c r="OA73" s="260"/>
      <c r="OB73" s="260"/>
      <c r="OC73" s="260"/>
      <c r="OD73" s="260"/>
      <c r="OE73" s="260"/>
      <c r="OF73" s="260"/>
      <c r="OG73" s="260"/>
      <c r="OH73" s="260"/>
      <c r="OI73" s="260"/>
      <c r="OJ73" s="260"/>
      <c r="OK73" s="260"/>
      <c r="OL73" s="260"/>
      <c r="OM73" s="260"/>
      <c r="ON73" s="260"/>
      <c r="OO73" s="260"/>
      <c r="OP73" s="260"/>
      <c r="OQ73" s="260"/>
      <c r="OR73" s="260"/>
      <c r="OS73" s="260"/>
      <c r="OT73" s="260"/>
      <c r="OU73" s="260"/>
      <c r="OV73" s="260"/>
      <c r="OW73" s="260"/>
      <c r="OX73" s="260"/>
      <c r="OY73" s="260"/>
      <c r="OZ73" s="260"/>
      <c r="PA73" s="260"/>
      <c r="PB73" s="260"/>
      <c r="PC73" s="260"/>
      <c r="PD73" s="260"/>
      <c r="PE73" s="260"/>
      <c r="PF73" s="260"/>
      <c r="PG73" s="260"/>
      <c r="PH73" s="260"/>
      <c r="PI73" s="260"/>
      <c r="PJ73" s="260"/>
      <c r="PK73" s="260"/>
      <c r="PL73" s="260"/>
      <c r="PM73" s="260"/>
      <c r="PN73" s="260"/>
      <c r="PO73" s="260"/>
      <c r="PP73" s="260"/>
      <c r="PQ73" s="260"/>
      <c r="PR73" s="260"/>
      <c r="PS73" s="260"/>
      <c r="PT73" s="260"/>
      <c r="PU73" s="260"/>
      <c r="PV73" s="260"/>
      <c r="PW73" s="260"/>
      <c r="PX73" s="260"/>
      <c r="PY73" s="260"/>
      <c r="PZ73" s="260"/>
      <c r="QA73" s="260"/>
      <c r="QB73" s="260"/>
      <c r="QC73" s="260"/>
      <c r="QD73" s="260"/>
      <c r="QE73" s="260"/>
      <c r="QF73" s="260"/>
      <c r="QG73" s="260"/>
      <c r="QH73" s="260"/>
      <c r="QI73" s="260"/>
      <c r="QJ73" s="260"/>
      <c r="QK73" s="260"/>
      <c r="QL73" s="260"/>
      <c r="QM73" s="260"/>
      <c r="QN73" s="260"/>
      <c r="QO73" s="260"/>
      <c r="QP73" s="260"/>
      <c r="QQ73" s="260"/>
      <c r="QR73" s="260"/>
      <c r="QS73" s="260"/>
      <c r="QT73" s="260"/>
      <c r="QU73" s="260"/>
      <c r="QV73" s="260"/>
      <c r="QW73" s="260"/>
      <c r="QX73" s="260"/>
      <c r="QY73" s="260"/>
      <c r="QZ73" s="260"/>
      <c r="RA73" s="260"/>
      <c r="RB73" s="260"/>
      <c r="RC73" s="260"/>
      <c r="RD73" s="260"/>
      <c r="RE73" s="260"/>
      <c r="RF73" s="260"/>
      <c r="RG73" s="260"/>
      <c r="RH73" s="260"/>
      <c r="RI73" s="260"/>
      <c r="RJ73" s="260"/>
      <c r="RK73" s="260"/>
      <c r="RL73" s="260"/>
      <c r="RM73" s="260"/>
      <c r="RN73" s="260"/>
      <c r="RO73" s="260"/>
      <c r="RP73" s="260"/>
      <c r="RQ73" s="260"/>
      <c r="RR73" s="260"/>
      <c r="RS73" s="260"/>
      <c r="RT73" s="260"/>
      <c r="RU73" s="260"/>
      <c r="RV73" s="260"/>
    </row>
    <row r="74" spans="1:490" x14ac:dyDescent="0.3">
      <c r="A74" s="252"/>
      <c r="B74" s="264" t="s">
        <v>461</v>
      </c>
      <c r="C74" s="366"/>
      <c r="D74" s="252"/>
      <c r="E74" s="252"/>
      <c r="F74" s="252"/>
      <c r="G74" s="252"/>
      <c r="H74" s="252"/>
      <c r="I74" s="252"/>
      <c r="J74" s="252"/>
      <c r="K74" s="252"/>
      <c r="L74" s="252"/>
      <c r="M74" s="252"/>
      <c r="N74" s="252"/>
      <c r="O74" s="378"/>
      <c r="P74" s="378"/>
      <c r="Q74" s="378"/>
      <c r="R74" s="260"/>
      <c r="S74" s="260"/>
      <c r="T74" s="260"/>
      <c r="U74" s="260"/>
      <c r="V74" s="260"/>
      <c r="W74" s="260"/>
      <c r="X74" s="260"/>
      <c r="Y74" s="260"/>
      <c r="Z74" s="260"/>
      <c r="AA74" s="260"/>
      <c r="AB74" s="260"/>
      <c r="AC74" s="260"/>
      <c r="AD74" s="260"/>
      <c r="AE74" s="260"/>
      <c r="AF74" s="260"/>
      <c r="AG74" s="260"/>
      <c r="AH74" s="260"/>
      <c r="AI74" s="260"/>
      <c r="AJ74" s="260"/>
      <c r="AK74" s="260"/>
      <c r="AL74" s="260"/>
      <c r="AM74" s="260"/>
      <c r="AN74" s="260"/>
      <c r="AO74" s="260"/>
      <c r="AP74" s="260"/>
      <c r="AQ74" s="260"/>
      <c r="AR74" s="260"/>
      <c r="AS74" s="260"/>
      <c r="AT74" s="260"/>
      <c r="AU74" s="260"/>
      <c r="AV74" s="260"/>
      <c r="AW74" s="260"/>
      <c r="AX74" s="260"/>
      <c r="AY74" s="260"/>
      <c r="AZ74" s="260"/>
      <c r="BA74" s="260"/>
      <c r="BB74" s="260"/>
      <c r="BC74" s="260"/>
      <c r="BD74" s="260"/>
      <c r="BE74" s="260"/>
      <c r="BF74" s="260"/>
      <c r="BG74" s="260"/>
      <c r="BH74" s="260"/>
      <c r="BI74" s="260"/>
      <c r="BJ74" s="260"/>
      <c r="BK74" s="260"/>
      <c r="BL74" s="260"/>
      <c r="BM74" s="260"/>
      <c r="BN74" s="260"/>
      <c r="BO74" s="260"/>
      <c r="BP74" s="260"/>
      <c r="BQ74" s="260"/>
      <c r="BR74" s="260"/>
      <c r="BS74" s="260"/>
      <c r="BT74" s="260"/>
      <c r="BU74" s="260"/>
      <c r="BV74" s="260"/>
      <c r="BW74" s="260"/>
      <c r="BX74" s="260"/>
      <c r="BY74" s="260"/>
      <c r="BZ74" s="260"/>
      <c r="CA74" s="260"/>
      <c r="CB74" s="260"/>
      <c r="CC74" s="260"/>
      <c r="CD74" s="260"/>
      <c r="CE74" s="260"/>
      <c r="CF74" s="260"/>
      <c r="CG74" s="260"/>
      <c r="CH74" s="260"/>
      <c r="CI74" s="260"/>
      <c r="CJ74" s="260"/>
      <c r="CK74" s="260"/>
      <c r="CL74" s="260"/>
      <c r="CM74" s="260"/>
      <c r="CN74" s="260"/>
      <c r="CO74" s="260"/>
      <c r="CP74" s="260"/>
      <c r="CQ74" s="260"/>
      <c r="CR74" s="260"/>
      <c r="CS74" s="260"/>
      <c r="CT74" s="260"/>
      <c r="CU74" s="260"/>
      <c r="CV74" s="260"/>
      <c r="CW74" s="260"/>
      <c r="CX74" s="260"/>
      <c r="CY74" s="260"/>
      <c r="CZ74" s="260"/>
      <c r="DA74" s="260"/>
      <c r="DB74" s="260"/>
      <c r="DC74" s="260"/>
      <c r="DD74" s="260"/>
      <c r="DE74" s="260"/>
      <c r="DF74" s="260"/>
      <c r="DG74" s="260"/>
      <c r="DH74" s="260"/>
      <c r="DI74" s="260"/>
      <c r="DJ74" s="260"/>
      <c r="DK74" s="260"/>
      <c r="DL74" s="260"/>
      <c r="DM74" s="260"/>
      <c r="DN74" s="260"/>
      <c r="DO74" s="260"/>
      <c r="DP74" s="260"/>
      <c r="DQ74" s="260"/>
      <c r="DR74" s="260"/>
      <c r="DS74" s="260"/>
      <c r="DT74" s="260"/>
      <c r="DU74" s="260"/>
      <c r="DV74" s="260"/>
      <c r="DW74" s="260"/>
      <c r="DX74" s="260"/>
      <c r="DY74" s="260"/>
      <c r="DZ74" s="260"/>
      <c r="EA74" s="260"/>
      <c r="EB74" s="260"/>
      <c r="EC74" s="260"/>
      <c r="ED74" s="260"/>
      <c r="EE74" s="260"/>
      <c r="EF74" s="260"/>
      <c r="EG74" s="260"/>
      <c r="EH74" s="260"/>
      <c r="EI74" s="260"/>
      <c r="EJ74" s="260"/>
      <c r="EK74" s="260"/>
      <c r="EL74" s="260"/>
      <c r="EM74" s="260"/>
      <c r="EN74" s="260"/>
      <c r="EO74" s="260"/>
      <c r="EP74" s="260"/>
      <c r="EQ74" s="260"/>
      <c r="ER74" s="260"/>
      <c r="ES74" s="260"/>
      <c r="ET74" s="260"/>
      <c r="EU74" s="260"/>
      <c r="EV74" s="260"/>
      <c r="EW74" s="260"/>
      <c r="EX74" s="260"/>
      <c r="EY74" s="260"/>
      <c r="EZ74" s="260"/>
      <c r="FA74" s="260"/>
      <c r="FB74" s="260"/>
      <c r="FC74" s="260"/>
      <c r="FD74" s="260"/>
      <c r="FE74" s="260"/>
      <c r="FF74" s="260"/>
      <c r="FG74" s="260"/>
      <c r="FH74" s="260"/>
      <c r="FI74" s="260"/>
      <c r="FJ74" s="260"/>
      <c r="FK74" s="260"/>
      <c r="FL74" s="260"/>
      <c r="FM74" s="260"/>
      <c r="FN74" s="260"/>
      <c r="FO74" s="260"/>
      <c r="FP74" s="260"/>
      <c r="FQ74" s="260"/>
      <c r="FR74" s="260"/>
      <c r="FS74" s="260"/>
      <c r="FT74" s="260"/>
      <c r="FU74" s="260"/>
      <c r="FV74" s="260"/>
      <c r="FW74" s="260"/>
      <c r="FX74" s="260"/>
      <c r="FY74" s="260"/>
      <c r="FZ74" s="260"/>
      <c r="GA74" s="260"/>
      <c r="GB74" s="260"/>
      <c r="GC74" s="260"/>
      <c r="GD74" s="260"/>
      <c r="GE74" s="260"/>
      <c r="GF74" s="260"/>
      <c r="GG74" s="260"/>
      <c r="GH74" s="260"/>
      <c r="GI74" s="260"/>
      <c r="GJ74" s="260"/>
      <c r="GK74" s="260"/>
      <c r="GL74" s="260"/>
      <c r="GM74" s="260"/>
      <c r="GN74" s="260"/>
      <c r="GO74" s="260"/>
      <c r="GP74" s="260"/>
      <c r="GQ74" s="260"/>
      <c r="GR74" s="260"/>
      <c r="GS74" s="260"/>
      <c r="GT74" s="260"/>
      <c r="GU74" s="260"/>
      <c r="GV74" s="260"/>
      <c r="GW74" s="260"/>
      <c r="GX74" s="260"/>
      <c r="GY74" s="260"/>
      <c r="GZ74" s="260"/>
      <c r="HA74" s="260"/>
      <c r="HB74" s="260"/>
      <c r="HC74" s="260"/>
      <c r="HD74" s="260"/>
      <c r="HE74" s="260"/>
      <c r="HF74" s="260"/>
      <c r="HG74" s="260"/>
      <c r="HH74" s="260"/>
      <c r="HI74" s="260"/>
      <c r="HJ74" s="260"/>
      <c r="HK74" s="260"/>
      <c r="HL74" s="260"/>
      <c r="HM74" s="260"/>
      <c r="HN74" s="260"/>
      <c r="HO74" s="260"/>
      <c r="HP74" s="260"/>
      <c r="HQ74" s="260"/>
      <c r="HR74" s="260"/>
      <c r="HS74" s="260"/>
      <c r="HT74" s="260"/>
      <c r="HU74" s="260"/>
      <c r="HV74" s="260"/>
      <c r="HW74" s="260"/>
      <c r="HX74" s="260"/>
      <c r="HY74" s="260"/>
      <c r="HZ74" s="260"/>
      <c r="IA74" s="260"/>
      <c r="IB74" s="260"/>
      <c r="IC74" s="260"/>
      <c r="ID74" s="260"/>
      <c r="IE74" s="260"/>
      <c r="IF74" s="260"/>
      <c r="IG74" s="260"/>
      <c r="IH74" s="260"/>
      <c r="II74" s="260"/>
      <c r="IJ74" s="260"/>
      <c r="IK74" s="260"/>
      <c r="IL74" s="260"/>
      <c r="IM74" s="260"/>
      <c r="IN74" s="260"/>
      <c r="IO74" s="260"/>
      <c r="IP74" s="260"/>
      <c r="IQ74" s="260"/>
      <c r="IR74" s="260"/>
      <c r="IS74" s="260"/>
      <c r="IT74" s="260"/>
      <c r="IU74" s="260"/>
      <c r="IV74" s="260"/>
      <c r="IW74" s="260"/>
      <c r="IX74" s="260"/>
      <c r="IY74" s="260"/>
      <c r="IZ74" s="260"/>
      <c r="JA74" s="260"/>
      <c r="JB74" s="260"/>
      <c r="JC74" s="260"/>
      <c r="JD74" s="260"/>
      <c r="JE74" s="260"/>
      <c r="JF74" s="260"/>
      <c r="JG74" s="260"/>
      <c r="JH74" s="260"/>
      <c r="JI74" s="260"/>
      <c r="JJ74" s="260"/>
      <c r="JK74" s="260"/>
      <c r="JL74" s="260"/>
      <c r="JM74" s="260"/>
      <c r="JN74" s="260"/>
      <c r="JO74" s="260"/>
      <c r="JP74" s="260"/>
      <c r="JQ74" s="260"/>
      <c r="JR74" s="260"/>
      <c r="JS74" s="260"/>
      <c r="JT74" s="260"/>
      <c r="JU74" s="260"/>
      <c r="JV74" s="260"/>
      <c r="JW74" s="260"/>
      <c r="JX74" s="260"/>
      <c r="JY74" s="260"/>
      <c r="JZ74" s="260"/>
      <c r="KA74" s="260"/>
      <c r="KB74" s="260"/>
      <c r="KC74" s="260"/>
      <c r="KD74" s="260"/>
      <c r="KE74" s="260"/>
      <c r="KF74" s="260"/>
      <c r="KG74" s="260"/>
      <c r="KH74" s="260"/>
      <c r="KI74" s="260"/>
      <c r="KJ74" s="260"/>
      <c r="KK74" s="260"/>
      <c r="KL74" s="260"/>
      <c r="KM74" s="260"/>
      <c r="KN74" s="260"/>
      <c r="KO74" s="260"/>
      <c r="KP74" s="260"/>
      <c r="KQ74" s="260"/>
      <c r="KR74" s="260"/>
      <c r="KS74" s="260"/>
      <c r="KT74" s="260"/>
      <c r="KU74" s="260"/>
      <c r="KV74" s="260"/>
      <c r="KW74" s="260"/>
      <c r="KX74" s="260"/>
      <c r="KY74" s="260"/>
      <c r="KZ74" s="260"/>
      <c r="LA74" s="260"/>
      <c r="LB74" s="260"/>
      <c r="LC74" s="260"/>
      <c r="LD74" s="260"/>
      <c r="LE74" s="260"/>
      <c r="LF74" s="260"/>
      <c r="LG74" s="260"/>
      <c r="LH74" s="260"/>
      <c r="LI74" s="260"/>
      <c r="LJ74" s="260"/>
      <c r="LK74" s="260"/>
      <c r="LL74" s="260"/>
      <c r="LM74" s="260"/>
      <c r="LN74" s="260"/>
      <c r="LO74" s="260"/>
      <c r="LP74" s="260"/>
      <c r="LQ74" s="260"/>
      <c r="LR74" s="260"/>
      <c r="LS74" s="260"/>
      <c r="LT74" s="260"/>
      <c r="LU74" s="260"/>
      <c r="LV74" s="260"/>
      <c r="LW74" s="260"/>
      <c r="LX74" s="260"/>
      <c r="LY74" s="260"/>
      <c r="LZ74" s="260"/>
      <c r="MA74" s="260"/>
      <c r="MB74" s="260"/>
      <c r="MC74" s="260"/>
      <c r="MD74" s="260"/>
      <c r="ME74" s="260"/>
      <c r="MF74" s="260"/>
      <c r="MG74" s="260"/>
      <c r="MH74" s="260"/>
      <c r="MI74" s="260"/>
      <c r="MJ74" s="260"/>
      <c r="MK74" s="260"/>
      <c r="ML74" s="260"/>
      <c r="MM74" s="260"/>
      <c r="MN74" s="260"/>
      <c r="MO74" s="260"/>
      <c r="MP74" s="260"/>
      <c r="MQ74" s="260"/>
      <c r="MR74" s="260"/>
      <c r="MS74" s="260"/>
      <c r="MT74" s="260"/>
      <c r="MU74" s="260"/>
      <c r="MV74" s="260"/>
      <c r="MW74" s="260"/>
      <c r="MX74" s="260"/>
      <c r="MY74" s="260"/>
      <c r="MZ74" s="260"/>
      <c r="NA74" s="260"/>
      <c r="NB74" s="260"/>
      <c r="NC74" s="260"/>
      <c r="ND74" s="260"/>
      <c r="NE74" s="260"/>
      <c r="NF74" s="260"/>
      <c r="NG74" s="260"/>
      <c r="NH74" s="260"/>
      <c r="NI74" s="260"/>
      <c r="NJ74" s="260"/>
      <c r="NK74" s="260"/>
      <c r="NL74" s="260"/>
      <c r="NM74" s="260"/>
      <c r="NN74" s="260"/>
      <c r="NO74" s="260"/>
      <c r="NP74" s="260"/>
      <c r="NQ74" s="260"/>
      <c r="NR74" s="260"/>
      <c r="NS74" s="260"/>
      <c r="NT74" s="260"/>
      <c r="NU74" s="260"/>
      <c r="NV74" s="260"/>
      <c r="NW74" s="260"/>
      <c r="NX74" s="260"/>
      <c r="NY74" s="260"/>
      <c r="NZ74" s="260"/>
      <c r="OA74" s="260"/>
      <c r="OB74" s="260"/>
      <c r="OC74" s="260"/>
      <c r="OD74" s="260"/>
      <c r="OE74" s="260"/>
      <c r="OF74" s="260"/>
      <c r="OG74" s="260"/>
      <c r="OH74" s="260"/>
      <c r="OI74" s="260"/>
      <c r="OJ74" s="260"/>
      <c r="OK74" s="260"/>
      <c r="OL74" s="260"/>
      <c r="OM74" s="260"/>
      <c r="ON74" s="260"/>
      <c r="OO74" s="260"/>
      <c r="OP74" s="260"/>
      <c r="OQ74" s="260"/>
      <c r="OR74" s="260"/>
      <c r="OS74" s="260"/>
      <c r="OT74" s="260"/>
      <c r="OU74" s="260"/>
      <c r="OV74" s="260"/>
      <c r="OW74" s="260"/>
      <c r="OX74" s="260"/>
      <c r="OY74" s="260"/>
      <c r="OZ74" s="260"/>
      <c r="PA74" s="260"/>
      <c r="PB74" s="260"/>
      <c r="PC74" s="260"/>
      <c r="PD74" s="260"/>
      <c r="PE74" s="260"/>
      <c r="PF74" s="260"/>
      <c r="PG74" s="260"/>
      <c r="PH74" s="260"/>
      <c r="PI74" s="260"/>
      <c r="PJ74" s="260"/>
      <c r="PK74" s="260"/>
      <c r="PL74" s="260"/>
      <c r="PM74" s="260"/>
      <c r="PN74" s="260"/>
      <c r="PO74" s="260"/>
      <c r="PP74" s="260"/>
      <c r="PQ74" s="260"/>
      <c r="PR74" s="260"/>
      <c r="PS74" s="260"/>
      <c r="PT74" s="260"/>
      <c r="PU74" s="260"/>
      <c r="PV74" s="260"/>
      <c r="PW74" s="260"/>
      <c r="PX74" s="260"/>
      <c r="PY74" s="260"/>
      <c r="PZ74" s="260"/>
      <c r="QA74" s="260"/>
      <c r="QB74" s="260"/>
      <c r="QC74" s="260"/>
      <c r="QD74" s="260"/>
      <c r="QE74" s="260"/>
      <c r="QF74" s="260"/>
      <c r="QG74" s="260"/>
      <c r="QH74" s="260"/>
      <c r="QI74" s="260"/>
      <c r="QJ74" s="260"/>
      <c r="QK74" s="260"/>
      <c r="QL74" s="260"/>
      <c r="QM74" s="260"/>
      <c r="QN74" s="260"/>
      <c r="QO74" s="260"/>
      <c r="QP74" s="260"/>
      <c r="QQ74" s="260"/>
      <c r="QR74" s="260"/>
      <c r="QS74" s="260"/>
      <c r="QT74" s="260"/>
      <c r="QU74" s="260"/>
      <c r="QV74" s="260"/>
      <c r="QW74" s="260"/>
      <c r="QX74" s="260"/>
      <c r="QY74" s="260"/>
      <c r="QZ74" s="260"/>
      <c r="RA74" s="260"/>
      <c r="RB74" s="260"/>
      <c r="RC74" s="260"/>
      <c r="RD74" s="260"/>
      <c r="RE74" s="260"/>
      <c r="RF74" s="260"/>
      <c r="RG74" s="260"/>
      <c r="RH74" s="260"/>
      <c r="RI74" s="260"/>
      <c r="RJ74" s="260"/>
      <c r="RK74" s="260"/>
      <c r="RL74" s="260"/>
      <c r="RM74" s="260"/>
      <c r="RN74" s="260"/>
      <c r="RO74" s="260"/>
      <c r="RP74" s="260"/>
      <c r="RQ74" s="260"/>
      <c r="RR74" s="260"/>
      <c r="RS74" s="260"/>
      <c r="RT74" s="260"/>
      <c r="RU74" s="260"/>
      <c r="RV74" s="260"/>
    </row>
    <row r="75" spans="1:490" x14ac:dyDescent="0.3">
      <c r="A75" s="252"/>
      <c r="B75" s="366"/>
      <c r="C75" s="366"/>
      <c r="D75" s="252"/>
      <c r="E75" s="252"/>
      <c r="F75" s="252"/>
      <c r="G75" s="252"/>
      <c r="H75" s="252"/>
      <c r="I75" s="252"/>
      <c r="J75" s="252"/>
      <c r="K75" s="252"/>
      <c r="L75" s="252"/>
      <c r="M75" s="252"/>
      <c r="N75" s="252"/>
      <c r="O75" s="378"/>
      <c r="P75" s="378"/>
      <c r="Q75" s="378"/>
      <c r="R75" s="260"/>
      <c r="S75" s="260"/>
      <c r="T75" s="260"/>
      <c r="U75" s="260"/>
      <c r="V75" s="260"/>
      <c r="W75" s="260"/>
      <c r="X75" s="260"/>
      <c r="Y75" s="260"/>
      <c r="Z75" s="260"/>
      <c r="AA75" s="260"/>
      <c r="AB75" s="260"/>
      <c r="AC75" s="260"/>
      <c r="AD75" s="260"/>
      <c r="AE75" s="260"/>
      <c r="AF75" s="260"/>
      <c r="AG75" s="260"/>
      <c r="AH75" s="260"/>
      <c r="AI75" s="260"/>
      <c r="AJ75" s="260"/>
      <c r="AK75" s="260"/>
      <c r="AL75" s="260"/>
      <c r="AM75" s="260"/>
      <c r="AN75" s="260"/>
      <c r="AO75" s="260"/>
      <c r="AP75" s="260"/>
      <c r="AQ75" s="260"/>
      <c r="AR75" s="260"/>
      <c r="AS75" s="260"/>
      <c r="AT75" s="260"/>
      <c r="AU75" s="260"/>
      <c r="AV75" s="260"/>
      <c r="AW75" s="260"/>
      <c r="AX75" s="260"/>
      <c r="AY75" s="260"/>
      <c r="AZ75" s="260"/>
      <c r="BA75" s="260"/>
      <c r="BB75" s="260"/>
      <c r="BC75" s="260"/>
      <c r="BD75" s="260"/>
      <c r="BE75" s="260"/>
      <c r="BF75" s="260"/>
      <c r="BG75" s="260"/>
      <c r="BH75" s="260"/>
      <c r="BI75" s="260"/>
      <c r="BJ75" s="260"/>
      <c r="BK75" s="260"/>
      <c r="BL75" s="260"/>
      <c r="BM75" s="260"/>
      <c r="BN75" s="260"/>
      <c r="BO75" s="260"/>
      <c r="BP75" s="260"/>
      <c r="BQ75" s="260"/>
      <c r="BR75" s="260"/>
      <c r="BS75" s="260"/>
      <c r="BT75" s="260"/>
      <c r="BU75" s="260"/>
      <c r="BV75" s="260"/>
      <c r="BW75" s="260"/>
      <c r="BX75" s="260"/>
      <c r="BY75" s="260"/>
      <c r="BZ75" s="260"/>
      <c r="CA75" s="260"/>
      <c r="CB75" s="260"/>
      <c r="CC75" s="260"/>
      <c r="CD75" s="260"/>
      <c r="CE75" s="260"/>
      <c r="CF75" s="260"/>
      <c r="CG75" s="260"/>
      <c r="CH75" s="260"/>
      <c r="CI75" s="260"/>
      <c r="CJ75" s="260"/>
      <c r="CK75" s="260"/>
      <c r="CL75" s="260"/>
      <c r="CM75" s="260"/>
      <c r="CN75" s="260"/>
      <c r="CO75" s="260"/>
      <c r="CP75" s="260"/>
      <c r="CQ75" s="260"/>
      <c r="CR75" s="260"/>
      <c r="CS75" s="260"/>
      <c r="CT75" s="260"/>
      <c r="CU75" s="260"/>
      <c r="CV75" s="260"/>
      <c r="CW75" s="260"/>
      <c r="CX75" s="260"/>
      <c r="CY75" s="260"/>
      <c r="CZ75" s="260"/>
      <c r="DA75" s="260"/>
      <c r="DB75" s="260"/>
      <c r="DC75" s="260"/>
      <c r="DD75" s="260"/>
      <c r="DE75" s="260"/>
      <c r="DF75" s="260"/>
      <c r="DG75" s="260"/>
      <c r="DH75" s="260"/>
      <c r="DI75" s="260"/>
      <c r="DJ75" s="260"/>
      <c r="DK75" s="260"/>
      <c r="DL75" s="260"/>
      <c r="DM75" s="260"/>
      <c r="DN75" s="260"/>
      <c r="DO75" s="260"/>
      <c r="DP75" s="260"/>
      <c r="DQ75" s="260"/>
      <c r="DR75" s="260"/>
      <c r="DS75" s="260"/>
      <c r="DT75" s="260"/>
      <c r="DU75" s="260"/>
      <c r="DV75" s="260"/>
      <c r="DW75" s="260"/>
      <c r="DX75" s="260"/>
      <c r="DY75" s="260"/>
      <c r="DZ75" s="260"/>
      <c r="EA75" s="260"/>
      <c r="EB75" s="260"/>
      <c r="EC75" s="260"/>
      <c r="ED75" s="260"/>
      <c r="EE75" s="260"/>
      <c r="EF75" s="260"/>
      <c r="EG75" s="260"/>
      <c r="EH75" s="260"/>
      <c r="EI75" s="260"/>
      <c r="EJ75" s="260"/>
      <c r="EK75" s="260"/>
      <c r="EL75" s="260"/>
      <c r="EM75" s="260"/>
      <c r="EN75" s="260"/>
      <c r="EO75" s="260"/>
      <c r="EP75" s="260"/>
      <c r="EQ75" s="260"/>
      <c r="ER75" s="260"/>
      <c r="ES75" s="260"/>
      <c r="ET75" s="260"/>
      <c r="EU75" s="260"/>
      <c r="EV75" s="260"/>
      <c r="EW75" s="260"/>
      <c r="EX75" s="260"/>
      <c r="EY75" s="260"/>
      <c r="EZ75" s="260"/>
      <c r="FA75" s="260"/>
      <c r="FB75" s="260"/>
      <c r="FC75" s="260"/>
      <c r="FD75" s="260"/>
      <c r="FE75" s="260"/>
      <c r="FF75" s="260"/>
      <c r="FG75" s="260"/>
      <c r="FH75" s="260"/>
      <c r="FI75" s="260"/>
      <c r="FJ75" s="260"/>
      <c r="FK75" s="260"/>
      <c r="FL75" s="260"/>
      <c r="FM75" s="260"/>
      <c r="FN75" s="260"/>
      <c r="FO75" s="260"/>
      <c r="FP75" s="260"/>
      <c r="FQ75" s="260"/>
      <c r="FR75" s="260"/>
      <c r="FS75" s="260"/>
      <c r="FT75" s="260"/>
      <c r="FU75" s="260"/>
      <c r="FV75" s="260"/>
      <c r="FW75" s="260"/>
      <c r="FX75" s="260"/>
      <c r="FY75" s="260"/>
      <c r="FZ75" s="260"/>
      <c r="GA75" s="260"/>
      <c r="GB75" s="260"/>
      <c r="GC75" s="260"/>
      <c r="GD75" s="260"/>
      <c r="GE75" s="260"/>
      <c r="GF75" s="260"/>
      <c r="GG75" s="260"/>
      <c r="GH75" s="260"/>
      <c r="GI75" s="260"/>
      <c r="GJ75" s="260"/>
      <c r="GK75" s="260"/>
      <c r="GL75" s="260"/>
      <c r="GM75" s="260"/>
      <c r="GN75" s="260"/>
      <c r="GO75" s="260"/>
      <c r="GP75" s="260"/>
      <c r="GQ75" s="260"/>
      <c r="GR75" s="260"/>
      <c r="GS75" s="260"/>
      <c r="GT75" s="260"/>
      <c r="GU75" s="260"/>
      <c r="GV75" s="260"/>
      <c r="GW75" s="260"/>
      <c r="GX75" s="260"/>
      <c r="GY75" s="260"/>
      <c r="GZ75" s="260"/>
      <c r="HA75" s="260"/>
      <c r="HB75" s="260"/>
      <c r="HC75" s="260"/>
      <c r="HD75" s="260"/>
      <c r="HE75" s="260"/>
      <c r="HF75" s="260"/>
      <c r="HG75" s="260"/>
      <c r="HH75" s="260"/>
      <c r="HI75" s="260"/>
      <c r="HJ75" s="260"/>
      <c r="HK75" s="260"/>
      <c r="HL75" s="260"/>
      <c r="HM75" s="260"/>
      <c r="HN75" s="260"/>
      <c r="HO75" s="260"/>
      <c r="HP75" s="260"/>
      <c r="HQ75" s="260"/>
      <c r="HR75" s="260"/>
      <c r="HS75" s="260"/>
      <c r="HT75" s="260"/>
      <c r="HU75" s="260"/>
      <c r="HV75" s="260"/>
      <c r="HW75" s="260"/>
      <c r="HX75" s="260"/>
      <c r="HY75" s="260"/>
      <c r="HZ75" s="260"/>
      <c r="IA75" s="260"/>
      <c r="IB75" s="260"/>
      <c r="IC75" s="260"/>
      <c r="ID75" s="260"/>
      <c r="IE75" s="260"/>
      <c r="IF75" s="260"/>
      <c r="IG75" s="260"/>
      <c r="IH75" s="260"/>
      <c r="II75" s="260"/>
      <c r="IJ75" s="260"/>
      <c r="IK75" s="260"/>
      <c r="IL75" s="260"/>
      <c r="IM75" s="260"/>
      <c r="IN75" s="260"/>
      <c r="IO75" s="260"/>
      <c r="IP75" s="260"/>
      <c r="IQ75" s="260"/>
      <c r="IR75" s="260"/>
      <c r="IS75" s="260"/>
      <c r="IT75" s="260"/>
      <c r="IU75" s="260"/>
      <c r="IV75" s="260"/>
      <c r="IW75" s="260"/>
      <c r="IX75" s="260"/>
      <c r="IY75" s="260"/>
      <c r="IZ75" s="260"/>
      <c r="JA75" s="260"/>
      <c r="JB75" s="260"/>
      <c r="JC75" s="260"/>
      <c r="JD75" s="260"/>
      <c r="JE75" s="260"/>
      <c r="JF75" s="260"/>
      <c r="JG75" s="260"/>
      <c r="JH75" s="260"/>
      <c r="JI75" s="260"/>
      <c r="JJ75" s="260"/>
      <c r="JK75" s="260"/>
      <c r="JL75" s="260"/>
      <c r="JM75" s="260"/>
      <c r="JN75" s="260"/>
      <c r="JO75" s="260"/>
      <c r="JP75" s="260"/>
      <c r="JQ75" s="260"/>
      <c r="JR75" s="260"/>
      <c r="JS75" s="260"/>
      <c r="JT75" s="260"/>
      <c r="JU75" s="260"/>
      <c r="JV75" s="260"/>
      <c r="JW75" s="260"/>
      <c r="JX75" s="260"/>
      <c r="JY75" s="260"/>
      <c r="JZ75" s="260"/>
      <c r="KA75" s="260"/>
      <c r="KB75" s="260"/>
      <c r="KC75" s="260"/>
      <c r="KD75" s="260"/>
      <c r="KE75" s="260"/>
      <c r="KF75" s="260"/>
      <c r="KG75" s="260"/>
      <c r="KH75" s="260"/>
      <c r="KI75" s="260"/>
      <c r="KJ75" s="260"/>
      <c r="KK75" s="260"/>
      <c r="KL75" s="260"/>
      <c r="KM75" s="260"/>
      <c r="KN75" s="260"/>
      <c r="KO75" s="260"/>
      <c r="KP75" s="260"/>
      <c r="KQ75" s="260"/>
      <c r="KR75" s="260"/>
      <c r="KS75" s="260"/>
      <c r="KT75" s="260"/>
      <c r="KU75" s="260"/>
      <c r="KV75" s="260"/>
      <c r="KW75" s="260"/>
      <c r="KX75" s="260"/>
      <c r="KY75" s="260"/>
      <c r="KZ75" s="260"/>
      <c r="LA75" s="260"/>
      <c r="LB75" s="260"/>
      <c r="LC75" s="260"/>
      <c r="LD75" s="260"/>
      <c r="LE75" s="260"/>
      <c r="LF75" s="260"/>
      <c r="LG75" s="260"/>
      <c r="LH75" s="260"/>
      <c r="LI75" s="260"/>
      <c r="LJ75" s="260"/>
      <c r="LK75" s="260"/>
      <c r="LL75" s="260"/>
      <c r="LM75" s="260"/>
      <c r="LN75" s="260"/>
      <c r="LO75" s="260"/>
      <c r="LP75" s="260"/>
      <c r="LQ75" s="260"/>
      <c r="LR75" s="260"/>
      <c r="LS75" s="260"/>
      <c r="LT75" s="260"/>
      <c r="LU75" s="260"/>
      <c r="LV75" s="260"/>
      <c r="LW75" s="260"/>
      <c r="LX75" s="260"/>
      <c r="LY75" s="260"/>
      <c r="LZ75" s="260"/>
      <c r="MA75" s="260"/>
      <c r="MB75" s="260"/>
      <c r="MC75" s="260"/>
      <c r="MD75" s="260"/>
      <c r="ME75" s="260"/>
      <c r="MF75" s="260"/>
      <c r="MG75" s="260"/>
      <c r="MH75" s="260"/>
      <c r="MI75" s="260"/>
      <c r="MJ75" s="260"/>
      <c r="MK75" s="260"/>
      <c r="ML75" s="260"/>
      <c r="MM75" s="260"/>
      <c r="MN75" s="260"/>
      <c r="MO75" s="260"/>
      <c r="MP75" s="260"/>
      <c r="MQ75" s="260"/>
      <c r="MR75" s="260"/>
      <c r="MS75" s="260"/>
      <c r="MT75" s="260"/>
      <c r="MU75" s="260"/>
      <c r="MV75" s="260"/>
      <c r="MW75" s="260"/>
      <c r="MX75" s="260"/>
      <c r="MY75" s="260"/>
      <c r="MZ75" s="260"/>
      <c r="NA75" s="260"/>
      <c r="NB75" s="260"/>
      <c r="NC75" s="260"/>
      <c r="ND75" s="260"/>
      <c r="NE75" s="260"/>
      <c r="NF75" s="260"/>
      <c r="NG75" s="260"/>
      <c r="NH75" s="260"/>
      <c r="NI75" s="260"/>
      <c r="NJ75" s="260"/>
      <c r="NK75" s="260"/>
      <c r="NL75" s="260"/>
      <c r="NM75" s="260"/>
      <c r="NN75" s="260"/>
      <c r="NO75" s="260"/>
      <c r="NP75" s="260"/>
      <c r="NQ75" s="260"/>
      <c r="NR75" s="260"/>
      <c r="NS75" s="260"/>
      <c r="NT75" s="260"/>
      <c r="NU75" s="260"/>
      <c r="NV75" s="260"/>
      <c r="NW75" s="260"/>
      <c r="NX75" s="260"/>
      <c r="NY75" s="260"/>
      <c r="NZ75" s="260"/>
      <c r="OA75" s="260"/>
      <c r="OB75" s="260"/>
      <c r="OC75" s="260"/>
      <c r="OD75" s="260"/>
      <c r="OE75" s="260"/>
      <c r="OF75" s="260"/>
      <c r="OG75" s="260"/>
      <c r="OH75" s="260"/>
      <c r="OI75" s="260"/>
      <c r="OJ75" s="260"/>
      <c r="OK75" s="260"/>
      <c r="OL75" s="260"/>
      <c r="OM75" s="260"/>
      <c r="ON75" s="260"/>
      <c r="OO75" s="260"/>
      <c r="OP75" s="260"/>
      <c r="OQ75" s="260"/>
      <c r="OR75" s="260"/>
      <c r="OS75" s="260"/>
      <c r="OT75" s="260"/>
      <c r="OU75" s="260"/>
      <c r="OV75" s="260"/>
      <c r="OW75" s="260"/>
      <c r="OX75" s="260"/>
      <c r="OY75" s="260"/>
      <c r="OZ75" s="260"/>
      <c r="PA75" s="260"/>
      <c r="PB75" s="260"/>
      <c r="PC75" s="260"/>
      <c r="PD75" s="260"/>
      <c r="PE75" s="260"/>
      <c r="PF75" s="260"/>
      <c r="PG75" s="260"/>
      <c r="PH75" s="260"/>
      <c r="PI75" s="260"/>
      <c r="PJ75" s="260"/>
      <c r="PK75" s="260"/>
      <c r="PL75" s="260"/>
      <c r="PM75" s="260"/>
      <c r="PN75" s="260"/>
      <c r="PO75" s="260"/>
      <c r="PP75" s="260"/>
      <c r="PQ75" s="260"/>
      <c r="PR75" s="260"/>
      <c r="PS75" s="260"/>
      <c r="PT75" s="260"/>
      <c r="PU75" s="260"/>
      <c r="PV75" s="260"/>
      <c r="PW75" s="260"/>
      <c r="PX75" s="260"/>
      <c r="PY75" s="260"/>
      <c r="PZ75" s="260"/>
      <c r="QA75" s="260"/>
      <c r="QB75" s="260"/>
      <c r="QC75" s="260"/>
      <c r="QD75" s="260"/>
      <c r="QE75" s="260"/>
      <c r="QF75" s="260"/>
      <c r="QG75" s="260"/>
      <c r="QH75" s="260"/>
      <c r="QI75" s="260"/>
      <c r="QJ75" s="260"/>
      <c r="QK75" s="260"/>
      <c r="QL75" s="260"/>
      <c r="QM75" s="260"/>
      <c r="QN75" s="260"/>
      <c r="QO75" s="260"/>
      <c r="QP75" s="260"/>
      <c r="QQ75" s="260"/>
      <c r="QR75" s="260"/>
      <c r="QS75" s="260"/>
      <c r="QT75" s="260"/>
      <c r="QU75" s="260"/>
      <c r="QV75" s="260"/>
      <c r="QW75" s="260"/>
      <c r="QX75" s="260"/>
      <c r="QY75" s="260"/>
      <c r="QZ75" s="260"/>
      <c r="RA75" s="260"/>
      <c r="RB75" s="260"/>
      <c r="RC75" s="260"/>
      <c r="RD75" s="260"/>
      <c r="RE75" s="260"/>
      <c r="RF75" s="260"/>
      <c r="RG75" s="260"/>
      <c r="RH75" s="260"/>
      <c r="RI75" s="260"/>
      <c r="RJ75" s="260"/>
      <c r="RK75" s="260"/>
      <c r="RL75" s="260"/>
      <c r="RM75" s="260"/>
      <c r="RN75" s="260"/>
      <c r="RO75" s="260"/>
      <c r="RP75" s="260"/>
      <c r="RQ75" s="260"/>
      <c r="RR75" s="260"/>
      <c r="RS75" s="260"/>
      <c r="RT75" s="260"/>
      <c r="RU75" s="260"/>
      <c r="RV75" s="260"/>
    </row>
    <row r="76" spans="1:490" s="367" customFormat="1" x14ac:dyDescent="0.3">
      <c r="A76" s="264"/>
      <c r="B76" s="368"/>
      <c r="C76" s="368"/>
      <c r="D76" s="368"/>
      <c r="E76" s="368"/>
      <c r="F76" s="368"/>
      <c r="G76" s="368"/>
      <c r="H76" s="368"/>
      <c r="I76" s="368"/>
      <c r="J76" s="368"/>
      <c r="K76" s="368"/>
    </row>
    <row r="77" spans="1:490" s="367" customFormat="1" x14ac:dyDescent="0.3">
      <c r="A77" s="264"/>
      <c r="B77" s="264" t="s">
        <v>458</v>
      </c>
      <c r="C77" s="368"/>
      <c r="D77" s="368"/>
      <c r="E77" s="368"/>
      <c r="F77" s="368"/>
      <c r="G77" s="368"/>
      <c r="H77" s="368"/>
      <c r="I77" s="368"/>
      <c r="J77" s="368"/>
      <c r="K77" s="368"/>
    </row>
    <row r="78" spans="1:490" s="367" customFormat="1" x14ac:dyDescent="0.3">
      <c r="A78" s="368"/>
      <c r="B78" s="368" t="s">
        <v>460</v>
      </c>
      <c r="C78" s="264" t="s">
        <v>462</v>
      </c>
      <c r="D78" s="368"/>
      <c r="E78" s="368"/>
      <c r="F78" s="368"/>
      <c r="G78" s="368"/>
      <c r="H78" s="368"/>
      <c r="I78" s="368"/>
      <c r="J78" s="368"/>
      <c r="K78" s="368"/>
    </row>
    <row r="79" spans="1:490" s="367" customFormat="1" x14ac:dyDescent="0.3">
      <c r="A79" s="368"/>
      <c r="B79" s="368" t="s">
        <v>459</v>
      </c>
      <c r="C79" s="264" t="s">
        <v>463</v>
      </c>
      <c r="D79" s="368"/>
      <c r="E79" s="368"/>
      <c r="F79" s="368"/>
      <c r="G79" s="368"/>
      <c r="H79" s="368"/>
      <c r="I79" s="368"/>
      <c r="J79" s="368"/>
      <c r="K79" s="368"/>
    </row>
    <row r="80" spans="1:490" s="367" customFormat="1" x14ac:dyDescent="0.3">
      <c r="A80" s="368"/>
      <c r="B80" s="368"/>
      <c r="C80" s="368"/>
      <c r="D80" s="368"/>
      <c r="E80" s="368"/>
      <c r="F80" s="368"/>
      <c r="G80" s="368"/>
      <c r="H80" s="368"/>
      <c r="I80" s="368"/>
      <c r="J80" s="368"/>
      <c r="K80" s="368"/>
    </row>
    <row r="81" spans="1:11" s="367" customFormat="1" x14ac:dyDescent="0.3">
      <c r="A81" s="368"/>
      <c r="B81" s="368"/>
      <c r="C81" s="368"/>
      <c r="D81" s="368"/>
      <c r="E81" s="368"/>
      <c r="F81" s="368"/>
      <c r="G81" s="368"/>
      <c r="H81" s="368"/>
      <c r="I81" s="368"/>
      <c r="J81" s="368"/>
      <c r="K81" s="368"/>
    </row>
    <row r="82" spans="1:11" s="367" customFormat="1" x14ac:dyDescent="0.3">
      <c r="A82" s="368"/>
      <c r="B82" s="368"/>
      <c r="C82" s="368"/>
      <c r="D82" s="368"/>
      <c r="E82" s="368"/>
      <c r="F82" s="368"/>
      <c r="G82" s="368"/>
      <c r="H82" s="368"/>
      <c r="I82" s="368"/>
      <c r="J82" s="368"/>
      <c r="K82" s="368"/>
    </row>
    <row r="83" spans="1:11" s="367" customFormat="1" x14ac:dyDescent="0.3">
      <c r="A83" s="368"/>
      <c r="B83" s="368"/>
      <c r="C83" s="368"/>
      <c r="D83" s="368"/>
      <c r="E83" s="368"/>
      <c r="F83" s="368"/>
      <c r="G83" s="368"/>
      <c r="H83" s="368"/>
      <c r="I83" s="368"/>
      <c r="J83" s="368"/>
      <c r="K83" s="368"/>
    </row>
    <row r="84" spans="1:11" s="367" customFormat="1" x14ac:dyDescent="0.3">
      <c r="A84" s="368"/>
      <c r="B84" s="368"/>
      <c r="C84" s="368"/>
      <c r="D84" s="368"/>
      <c r="E84" s="368"/>
      <c r="F84" s="368"/>
      <c r="G84" s="368"/>
      <c r="H84" s="368"/>
      <c r="I84" s="368"/>
      <c r="J84" s="368"/>
      <c r="K84" s="368"/>
    </row>
    <row r="85" spans="1:11" s="367" customFormat="1" x14ac:dyDescent="0.3">
      <c r="A85" s="368"/>
      <c r="B85" s="368"/>
      <c r="C85" s="368"/>
      <c r="D85" s="368"/>
      <c r="E85" s="368"/>
      <c r="F85" s="368"/>
      <c r="G85" s="368"/>
      <c r="H85" s="368"/>
      <c r="I85" s="368"/>
      <c r="J85" s="368"/>
      <c r="K85" s="368"/>
    </row>
    <row r="86" spans="1:11" s="367" customFormat="1" x14ac:dyDescent="0.3">
      <c r="A86" s="368"/>
      <c r="B86" s="368"/>
      <c r="C86" s="368"/>
      <c r="D86" s="368"/>
      <c r="E86" s="368"/>
      <c r="F86" s="368"/>
      <c r="G86" s="368"/>
      <c r="H86" s="368"/>
      <c r="I86" s="368"/>
      <c r="J86" s="368"/>
      <c r="K86" s="368"/>
    </row>
    <row r="87" spans="1:11" s="367" customFormat="1" x14ac:dyDescent="0.3">
      <c r="A87" s="368"/>
      <c r="B87" s="368"/>
      <c r="C87" s="368"/>
      <c r="D87" s="368"/>
      <c r="E87" s="368"/>
      <c r="F87" s="368"/>
      <c r="G87" s="368"/>
      <c r="H87" s="368"/>
      <c r="I87" s="368"/>
      <c r="J87" s="368"/>
      <c r="K87" s="368"/>
    </row>
    <row r="88" spans="1:11" s="367" customFormat="1" x14ac:dyDescent="0.3">
      <c r="A88" s="368"/>
      <c r="B88" s="368"/>
      <c r="C88" s="368"/>
      <c r="D88" s="368"/>
      <c r="E88" s="368"/>
      <c r="F88" s="368"/>
      <c r="G88" s="368"/>
      <c r="H88" s="368"/>
      <c r="I88" s="368"/>
      <c r="J88" s="368"/>
      <c r="K88" s="368"/>
    </row>
    <row r="89" spans="1:11" s="367" customFormat="1" x14ac:dyDescent="0.3">
      <c r="A89" s="368"/>
      <c r="B89" s="368"/>
      <c r="C89" s="368"/>
      <c r="D89" s="368"/>
      <c r="E89" s="368"/>
      <c r="F89" s="368"/>
      <c r="G89" s="368"/>
      <c r="H89" s="368"/>
      <c r="I89" s="368"/>
      <c r="J89" s="368"/>
      <c r="K89" s="368"/>
    </row>
    <row r="90" spans="1:11" s="367" customFormat="1" x14ac:dyDescent="0.3">
      <c r="A90" s="368"/>
      <c r="B90" s="368"/>
      <c r="C90" s="368"/>
      <c r="D90" s="368"/>
      <c r="E90" s="368"/>
      <c r="F90" s="368"/>
      <c r="G90" s="368"/>
      <c r="H90" s="368"/>
      <c r="I90" s="368"/>
      <c r="J90" s="368"/>
      <c r="K90" s="368"/>
    </row>
    <row r="91" spans="1:11" s="367" customFormat="1" x14ac:dyDescent="0.3">
      <c r="A91" s="368"/>
      <c r="B91" s="368"/>
      <c r="C91" s="368"/>
      <c r="D91" s="368"/>
      <c r="E91" s="368"/>
      <c r="F91" s="368"/>
      <c r="G91" s="368"/>
      <c r="H91" s="368"/>
      <c r="I91" s="368"/>
      <c r="J91" s="368"/>
      <c r="K91" s="368"/>
    </row>
    <row r="92" spans="1:11" s="367" customFormat="1" x14ac:dyDescent="0.3">
      <c r="A92" s="368"/>
      <c r="B92" s="368"/>
      <c r="C92" s="368"/>
      <c r="D92" s="368"/>
      <c r="E92" s="368"/>
      <c r="F92" s="368"/>
      <c r="G92" s="368"/>
      <c r="H92" s="368"/>
      <c r="I92" s="368"/>
      <c r="J92" s="368"/>
      <c r="K92" s="368"/>
    </row>
    <row r="93" spans="1:11" s="367" customFormat="1" x14ac:dyDescent="0.3"/>
    <row r="94" spans="1:11" s="367" customFormat="1" x14ac:dyDescent="0.3"/>
    <row r="95" spans="1:11" s="367" customFormat="1" x14ac:dyDescent="0.3"/>
    <row r="96" spans="1:11" s="367" customFormat="1" x14ac:dyDescent="0.3"/>
    <row r="97" s="367" customFormat="1" x14ac:dyDescent="0.3"/>
    <row r="98" s="367" customFormat="1" x14ac:dyDescent="0.3"/>
    <row r="99" s="367" customFormat="1" x14ac:dyDescent="0.3"/>
    <row r="100" s="367" customFormat="1" x14ac:dyDescent="0.3"/>
    <row r="101" s="367" customFormat="1" x14ac:dyDescent="0.3"/>
    <row r="102" s="367" customFormat="1" x14ac:dyDescent="0.3"/>
    <row r="103" s="367" customFormat="1" x14ac:dyDescent="0.3"/>
    <row r="104" s="367" customFormat="1" x14ac:dyDescent="0.3"/>
    <row r="105" s="367" customFormat="1" x14ac:dyDescent="0.3"/>
    <row r="106" s="367" customFormat="1" x14ac:dyDescent="0.3"/>
    <row r="107" s="367" customFormat="1" x14ac:dyDescent="0.3"/>
    <row r="108" s="367" customFormat="1" x14ac:dyDescent="0.3"/>
    <row r="109" s="367" customFormat="1" x14ac:dyDescent="0.3"/>
    <row r="110" s="367" customFormat="1" x14ac:dyDescent="0.3"/>
    <row r="111" s="367" customFormat="1" x14ac:dyDescent="0.3"/>
    <row r="112" s="367" customFormat="1" x14ac:dyDescent="0.3"/>
    <row r="113" s="367" customFormat="1" x14ac:dyDescent="0.3"/>
    <row r="114" s="367" customFormat="1" x14ac:dyDescent="0.3"/>
    <row r="115" s="367" customFormat="1" x14ac:dyDescent="0.3"/>
    <row r="116" s="367" customFormat="1" x14ac:dyDescent="0.3"/>
    <row r="117" s="367" customFormat="1" x14ac:dyDescent="0.3"/>
  </sheetData>
  <sheetProtection algorithmName="SHA-512" hashValue="a7OMpuF6mbg4lyrDPSDQlY5vn3wwGcX23L1L9aSPB4DIkMbdaB2mbr8A46WkO56E1V99uNH8iL0IU72YiXFEqA==" saltValue="F3yjJew63362qjR+5tGg9w==" spinCount="100000" sheet="1" objects="1" scenarios="1"/>
  <mergeCells count="37">
    <mergeCell ref="A26:B26"/>
    <mergeCell ref="A25:B25"/>
    <mergeCell ref="A24:B24"/>
    <mergeCell ref="A23:B23"/>
    <mergeCell ref="B2:I2"/>
    <mergeCell ref="B5:I5"/>
    <mergeCell ref="C34:E34"/>
    <mergeCell ref="O34:S34"/>
    <mergeCell ref="N35:N36"/>
    <mergeCell ref="S35:S36"/>
    <mergeCell ref="F34:J34"/>
    <mergeCell ref="K34:N34"/>
    <mergeCell ref="D38:F38"/>
    <mergeCell ref="Q35:R35"/>
    <mergeCell ref="A46:B46"/>
    <mergeCell ref="A45:B45"/>
    <mergeCell ref="A44:B44"/>
    <mergeCell ref="A43:B43"/>
    <mergeCell ref="A42:B42"/>
    <mergeCell ref="A40:C40"/>
    <mergeCell ref="P35:P36"/>
    <mergeCell ref="A34:B34"/>
    <mergeCell ref="T35:T36"/>
    <mergeCell ref="T34:V34"/>
    <mergeCell ref="A35:A36"/>
    <mergeCell ref="B35:B36"/>
    <mergeCell ref="C35:C36"/>
    <mergeCell ref="D35:D36"/>
    <mergeCell ref="E35:E36"/>
    <mergeCell ref="F35:G35"/>
    <mergeCell ref="H35:H36"/>
    <mergeCell ref="J35:J36"/>
    <mergeCell ref="K35:L35"/>
    <mergeCell ref="M35:M36"/>
    <mergeCell ref="O35:O36"/>
    <mergeCell ref="U35:U36"/>
    <mergeCell ref="V35:V36"/>
  </mergeCells>
  <conditionalFormatting sqref="T37">
    <cfRule type="cellIs" dxfId="76" priority="13" operator="equal">
      <formula>0</formula>
    </cfRule>
    <cfRule type="cellIs" dxfId="75" priority="14" operator="equal">
      <formula>1</formula>
    </cfRule>
  </conditionalFormatting>
  <conditionalFormatting sqref="E37 S37">
    <cfRule type="containsBlanks" dxfId="74" priority="15">
      <formula>LEN(TRIM(E37))=0</formula>
    </cfRule>
  </conditionalFormatting>
  <conditionalFormatting sqref="F37">
    <cfRule type="containsBlanks" dxfId="73" priority="11">
      <formula>LEN(TRIM(F37))=0</formula>
    </cfRule>
  </conditionalFormatting>
  <conditionalFormatting sqref="G37">
    <cfRule type="containsBlanks" dxfId="72" priority="10">
      <formula>LEN(TRIM(G37))=0</formula>
    </cfRule>
  </conditionalFormatting>
  <conditionalFormatting sqref="H37 J37">
    <cfRule type="containsBlanks" dxfId="71" priority="9">
      <formula>LEN(TRIM(H37))=0</formula>
    </cfRule>
  </conditionalFormatting>
  <conditionalFormatting sqref="K37">
    <cfRule type="containsBlanks" dxfId="70" priority="8">
      <formula>LEN(TRIM(K37))=0</formula>
    </cfRule>
  </conditionalFormatting>
  <conditionalFormatting sqref="L37">
    <cfRule type="containsBlanks" dxfId="69" priority="7">
      <formula>LEN(TRIM(L37))=0</formula>
    </cfRule>
  </conditionalFormatting>
  <conditionalFormatting sqref="M37">
    <cfRule type="containsBlanks" dxfId="68" priority="6">
      <formula>LEN(TRIM(M37))=0</formula>
    </cfRule>
  </conditionalFormatting>
  <conditionalFormatting sqref="N37">
    <cfRule type="containsBlanks" dxfId="67" priority="5">
      <formula>LEN(TRIM(N37))=0</formula>
    </cfRule>
  </conditionalFormatting>
  <conditionalFormatting sqref="O37">
    <cfRule type="containsBlanks" dxfId="66" priority="4">
      <formula>LEN(TRIM(O37))=0</formula>
    </cfRule>
  </conditionalFormatting>
  <conditionalFormatting sqref="P37">
    <cfRule type="containsBlanks" dxfId="65" priority="3">
      <formula>LEN(TRIM(P37))=0</formula>
    </cfRule>
  </conditionalFormatting>
  <conditionalFormatting sqref="U37:V37">
    <cfRule type="cellIs" dxfId="64" priority="1" operator="equal">
      <formula>0</formula>
    </cfRule>
    <cfRule type="cellIs" dxfId="63" priority="2" operator="equal">
      <formula>1</formula>
    </cfRule>
  </conditionalFormatting>
  <dataValidations count="1">
    <dataValidation type="list" allowBlank="1" showInputMessage="1" showErrorMessage="1" sqref="B37:B38 A37 I37">
      <formula1>Vertical_Position</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sheetPr>
  <dimension ref="A1:R47"/>
  <sheetViews>
    <sheetView showGridLines="0" showRowColHeaders="0" zoomScaleNormal="100" workbookViewId="0">
      <selection activeCell="U11" sqref="U11"/>
    </sheetView>
  </sheetViews>
  <sheetFormatPr defaultRowHeight="14.4" x14ac:dyDescent="0.3"/>
  <cols>
    <col min="1" max="1" width="24.44140625" bestFit="1" customWidth="1"/>
    <col min="2" max="2" width="6.5546875" style="119" customWidth="1"/>
    <col min="3" max="3" width="9.21875" style="119"/>
    <col min="10" max="10" width="16.21875" customWidth="1"/>
    <col min="13" max="13" width="16.5546875" customWidth="1"/>
    <col min="16" max="16" width="0" hidden="1" customWidth="1"/>
    <col min="23" max="23" width="23.44140625" customWidth="1"/>
    <col min="24" max="24" width="15.5546875" customWidth="1"/>
  </cols>
  <sheetData>
    <row r="1" spans="1:18" x14ac:dyDescent="0.3">
      <c r="A1" s="237" t="s">
        <v>89</v>
      </c>
      <c r="B1" s="235"/>
      <c r="C1" s="235"/>
      <c r="D1" s="241"/>
      <c r="E1" s="234"/>
      <c r="F1" s="234"/>
      <c r="G1" s="234"/>
      <c r="H1" s="234"/>
      <c r="I1" s="234"/>
      <c r="J1" s="234"/>
      <c r="K1" s="234"/>
      <c r="L1" s="234"/>
      <c r="M1" s="234"/>
      <c r="N1" s="234"/>
      <c r="O1" s="242"/>
      <c r="P1" s="242"/>
      <c r="Q1" s="242"/>
      <c r="R1" s="234"/>
    </row>
    <row r="2" spans="1:18" x14ac:dyDescent="0.3">
      <c r="A2" s="372" t="str">
        <f>IF(P42=TRUE,'Regulatory Checklist'!A2:A2,"N/A")</f>
        <v>N/A</v>
      </c>
      <c r="B2" s="373" t="s">
        <v>191</v>
      </c>
      <c r="C2" s="373"/>
      <c r="D2" s="374"/>
      <c r="E2" s="234"/>
      <c r="F2" s="234"/>
      <c r="G2" s="234"/>
      <c r="H2" s="234"/>
      <c r="I2" s="234"/>
      <c r="J2" s="234"/>
      <c r="K2" s="234"/>
      <c r="L2" s="234"/>
      <c r="M2" s="234"/>
      <c r="N2" s="234"/>
      <c r="O2" s="234"/>
      <c r="P2" s="234"/>
      <c r="Q2" s="234"/>
      <c r="R2" s="234"/>
    </row>
    <row r="3" spans="1:18" x14ac:dyDescent="0.3">
      <c r="A3" s="372" t="str">
        <f>IF(P43=TRUE,'Regulatory Checklist'!A8:A8,"N/A")</f>
        <v>N/A</v>
      </c>
      <c r="B3" s="373" t="s">
        <v>164</v>
      </c>
      <c r="C3" s="373"/>
      <c r="D3" s="375"/>
      <c r="E3" s="234"/>
      <c r="F3" s="234"/>
      <c r="G3" s="234"/>
      <c r="H3" s="234"/>
      <c r="I3" s="234"/>
      <c r="J3" s="234"/>
      <c r="K3" s="234"/>
      <c r="L3" s="234"/>
      <c r="M3" s="234"/>
      <c r="N3" s="234"/>
      <c r="O3" s="234"/>
      <c r="P3" s="234"/>
      <c r="Q3" s="234"/>
      <c r="R3" s="234"/>
    </row>
    <row r="4" spans="1:18" x14ac:dyDescent="0.3">
      <c r="A4" s="372" t="str">
        <f>IF(P44=TRUE,'Regulatory Checklist'!A18:A18,"N/A")</f>
        <v>N/A</v>
      </c>
      <c r="B4" s="373" t="s">
        <v>192</v>
      </c>
      <c r="C4" s="373"/>
      <c r="D4" s="372"/>
      <c r="E4" s="234"/>
      <c r="F4" s="234"/>
      <c r="G4" s="234"/>
      <c r="H4" s="234"/>
      <c r="I4" s="234"/>
      <c r="J4" s="234"/>
      <c r="K4" s="234"/>
      <c r="L4" s="234"/>
      <c r="M4" s="234"/>
      <c r="N4" s="234"/>
      <c r="O4" s="234"/>
      <c r="P4" s="234"/>
      <c r="Q4" s="234"/>
      <c r="R4" s="234"/>
    </row>
    <row r="5" spans="1:18" x14ac:dyDescent="0.3">
      <c r="A5" s="372" t="str">
        <f>IF(P45=TRUE,'Regulatory Checklist'!A25:A25,"N/A")</f>
        <v>N/A</v>
      </c>
      <c r="B5" s="373" t="s">
        <v>193</v>
      </c>
      <c r="C5" s="373"/>
      <c r="D5" s="372"/>
      <c r="E5" s="234"/>
      <c r="F5" s="234"/>
      <c r="G5" s="234"/>
      <c r="H5" s="234"/>
      <c r="I5" s="234"/>
      <c r="J5" s="234"/>
      <c r="K5" s="234"/>
      <c r="L5" s="234"/>
      <c r="M5" s="234"/>
      <c r="N5" s="234"/>
      <c r="O5" s="234"/>
      <c r="P5" s="234"/>
      <c r="Q5" s="234"/>
      <c r="R5" s="234"/>
    </row>
    <row r="6" spans="1:18" x14ac:dyDescent="0.3">
      <c r="A6" s="372" t="str">
        <f>IF(P46=TRUE,'Regulatory Checklist'!A28:A28,"N/A")</f>
        <v>N/A</v>
      </c>
      <c r="B6" s="373" t="s">
        <v>194</v>
      </c>
      <c r="C6" s="373"/>
      <c r="D6" s="372"/>
      <c r="E6" s="234"/>
      <c r="F6" s="234"/>
      <c r="G6" s="234"/>
      <c r="H6" s="234"/>
      <c r="I6" s="234"/>
      <c r="J6" s="234"/>
      <c r="K6" s="234"/>
      <c r="L6" s="234"/>
      <c r="M6" s="234"/>
      <c r="N6" s="234"/>
      <c r="O6" s="234"/>
      <c r="P6" s="234"/>
      <c r="Q6" s="234"/>
      <c r="R6" s="234"/>
    </row>
    <row r="7" spans="1:18" x14ac:dyDescent="0.3">
      <c r="A7" s="372" t="str">
        <f>IF(P47=TRUE,'Regulatory Checklist'!A32:A32,"N/A")</f>
        <v>N/A</v>
      </c>
      <c r="B7" s="373" t="s">
        <v>184</v>
      </c>
      <c r="C7" s="373"/>
      <c r="D7" s="372"/>
      <c r="E7" s="234"/>
      <c r="F7" s="234"/>
      <c r="G7" s="234"/>
      <c r="H7" s="234"/>
      <c r="I7" s="234"/>
      <c r="J7" s="234"/>
      <c r="K7" s="234"/>
      <c r="L7" s="234"/>
      <c r="M7" s="234"/>
      <c r="N7" s="234"/>
      <c r="O7" s="234"/>
      <c r="P7" s="234"/>
      <c r="Q7" s="234"/>
      <c r="R7" s="234"/>
    </row>
    <row r="8" spans="1:18" s="80" customFormat="1" ht="15" customHeight="1" x14ac:dyDescent="0.3">
      <c r="A8" s="234"/>
      <c r="B8" s="235"/>
      <c r="C8" s="235"/>
      <c r="D8" s="234"/>
      <c r="E8" s="234"/>
      <c r="F8" s="234"/>
      <c r="G8" s="234"/>
      <c r="H8" s="234"/>
      <c r="I8" s="234"/>
      <c r="J8" s="234"/>
      <c r="K8" s="234"/>
      <c r="L8" s="234"/>
      <c r="M8" s="234"/>
      <c r="N8" s="234"/>
      <c r="O8" s="234"/>
      <c r="P8" s="234"/>
      <c r="Q8" s="234"/>
      <c r="R8" s="234"/>
    </row>
    <row r="9" spans="1:18" s="80" customFormat="1" x14ac:dyDescent="0.3">
      <c r="A9" s="358" t="s">
        <v>442</v>
      </c>
      <c r="B9" s="356"/>
      <c r="C9" s="356"/>
      <c r="D9" s="356"/>
      <c r="E9" s="356"/>
      <c r="F9" s="356"/>
      <c r="G9" s="356"/>
      <c r="H9" s="356"/>
      <c r="I9" s="356"/>
      <c r="J9" s="356"/>
      <c r="K9" s="356"/>
      <c r="L9" s="356"/>
      <c r="M9" s="356"/>
      <c r="N9" s="356"/>
      <c r="O9" s="356"/>
      <c r="P9" s="356"/>
      <c r="Q9" s="356"/>
      <c r="R9" s="356"/>
    </row>
    <row r="10" spans="1:18" s="294" customFormat="1" ht="33" customHeight="1" x14ac:dyDescent="0.3">
      <c r="A10" s="359">
        <v>1</v>
      </c>
      <c r="B10" s="507" t="s">
        <v>449</v>
      </c>
      <c r="C10" s="507"/>
      <c r="D10" s="507"/>
      <c r="E10" s="507"/>
      <c r="F10" s="507"/>
      <c r="G10" s="507"/>
      <c r="H10" s="507"/>
      <c r="I10" s="507"/>
      <c r="J10" s="507"/>
      <c r="K10" s="507"/>
      <c r="L10" s="507"/>
      <c r="M10" s="507"/>
      <c r="N10" s="507"/>
      <c r="O10" s="507"/>
      <c r="P10" s="507"/>
      <c r="Q10" s="507"/>
      <c r="R10" s="507"/>
    </row>
    <row r="11" spans="1:18" s="80" customFormat="1" ht="84.6" customHeight="1" x14ac:dyDescent="0.3">
      <c r="A11" s="360">
        <v>2</v>
      </c>
      <c r="B11" s="508" t="s">
        <v>450</v>
      </c>
      <c r="C11" s="508"/>
      <c r="D11" s="508"/>
      <c r="E11" s="508"/>
      <c r="F11" s="508"/>
      <c r="G11" s="508"/>
      <c r="H11" s="508"/>
      <c r="I11" s="508"/>
      <c r="J11" s="508"/>
      <c r="K11" s="508"/>
      <c r="L11" s="508"/>
      <c r="M11" s="508"/>
      <c r="N11" s="508"/>
      <c r="O11" s="508"/>
      <c r="P11" s="508"/>
      <c r="Q11" s="508"/>
      <c r="R11" s="508"/>
    </row>
    <row r="12" spans="1:18" s="294" customFormat="1" ht="50.4" customHeight="1" x14ac:dyDescent="0.3">
      <c r="A12" s="363">
        <v>3</v>
      </c>
      <c r="B12" s="508" t="s">
        <v>447</v>
      </c>
      <c r="C12" s="508"/>
      <c r="D12" s="508"/>
      <c r="E12" s="508"/>
      <c r="F12" s="508"/>
      <c r="G12" s="508"/>
      <c r="H12" s="508"/>
      <c r="I12" s="508"/>
      <c r="J12" s="508"/>
      <c r="K12" s="508"/>
      <c r="L12" s="508"/>
      <c r="M12" s="508"/>
      <c r="N12" s="508"/>
      <c r="O12" s="508"/>
      <c r="P12" s="508"/>
      <c r="Q12" s="508"/>
      <c r="R12" s="508"/>
    </row>
    <row r="13" spans="1:18" ht="47.4" customHeight="1" x14ac:dyDescent="0.3">
      <c r="A13" s="361">
        <v>4</v>
      </c>
      <c r="B13" s="507" t="s">
        <v>443</v>
      </c>
      <c r="C13" s="507"/>
      <c r="D13" s="507"/>
      <c r="E13" s="507"/>
      <c r="F13" s="507"/>
      <c r="G13" s="507"/>
      <c r="H13" s="507"/>
      <c r="I13" s="507"/>
      <c r="J13" s="507"/>
      <c r="K13" s="507"/>
      <c r="L13" s="507"/>
      <c r="M13" s="507"/>
      <c r="N13" s="507"/>
      <c r="O13" s="507"/>
      <c r="P13" s="507"/>
      <c r="Q13" s="507"/>
      <c r="R13" s="507"/>
    </row>
    <row r="14" spans="1:18" ht="57" customHeight="1" x14ac:dyDescent="0.3">
      <c r="A14" s="360">
        <v>5</v>
      </c>
      <c r="B14" s="508" t="s">
        <v>448</v>
      </c>
      <c r="C14" s="508"/>
      <c r="D14" s="508"/>
      <c r="E14" s="508"/>
      <c r="F14" s="508"/>
      <c r="G14" s="508"/>
      <c r="H14" s="508"/>
      <c r="I14" s="508"/>
      <c r="J14" s="508"/>
      <c r="K14" s="508"/>
      <c r="L14" s="508"/>
      <c r="M14" s="508"/>
      <c r="N14" s="508"/>
      <c r="O14" s="508"/>
      <c r="P14" s="508"/>
      <c r="Q14" s="508"/>
      <c r="R14" s="508"/>
    </row>
    <row r="15" spans="1:18" s="83" customFormat="1" ht="37.200000000000003" customHeight="1" x14ac:dyDescent="0.3">
      <c r="A15" s="360">
        <v>6</v>
      </c>
      <c r="B15" s="508" t="s">
        <v>444</v>
      </c>
      <c r="C15" s="508"/>
      <c r="D15" s="508"/>
      <c r="E15" s="508"/>
      <c r="F15" s="508"/>
      <c r="G15" s="508"/>
      <c r="H15" s="508"/>
      <c r="I15" s="508"/>
      <c r="J15" s="508"/>
      <c r="K15" s="508"/>
      <c r="L15" s="508"/>
      <c r="M15" s="508"/>
      <c r="N15" s="508"/>
      <c r="O15" s="508"/>
      <c r="P15" s="508"/>
      <c r="Q15" s="508"/>
      <c r="R15" s="508"/>
    </row>
    <row r="16" spans="1:18" s="80" customFormat="1" ht="49.8" customHeight="1" x14ac:dyDescent="0.3">
      <c r="A16" s="360">
        <v>7</v>
      </c>
      <c r="B16" s="508" t="s">
        <v>445</v>
      </c>
      <c r="C16" s="508"/>
      <c r="D16" s="508"/>
      <c r="E16" s="508"/>
      <c r="F16" s="508"/>
      <c r="G16" s="508"/>
      <c r="H16" s="508"/>
      <c r="I16" s="508"/>
      <c r="J16" s="508"/>
      <c r="K16" s="508"/>
      <c r="L16" s="508"/>
      <c r="M16" s="508"/>
      <c r="N16" s="508"/>
      <c r="O16" s="508"/>
      <c r="P16" s="508"/>
      <c r="Q16" s="508"/>
      <c r="R16" s="508"/>
    </row>
    <row r="17" spans="1:18" s="80" customFormat="1" ht="60" customHeight="1" x14ac:dyDescent="0.3">
      <c r="A17" s="362">
        <v>8</v>
      </c>
      <c r="B17" s="508" t="s">
        <v>446</v>
      </c>
      <c r="C17" s="508"/>
      <c r="D17" s="508"/>
      <c r="E17" s="508"/>
      <c r="F17" s="508"/>
      <c r="G17" s="508"/>
      <c r="H17" s="508"/>
      <c r="I17" s="508"/>
      <c r="J17" s="508"/>
      <c r="K17" s="508"/>
      <c r="L17" s="508"/>
      <c r="M17" s="508"/>
      <c r="N17" s="508"/>
      <c r="O17" s="508"/>
      <c r="P17" s="508"/>
      <c r="Q17" s="508"/>
      <c r="R17" s="508"/>
    </row>
    <row r="18" spans="1:18" s="83" customFormat="1" x14ac:dyDescent="0.3">
      <c r="A18" s="356"/>
      <c r="B18" s="357"/>
      <c r="C18" s="357"/>
      <c r="D18" s="357"/>
      <c r="E18" s="357"/>
      <c r="F18" s="357"/>
      <c r="G18" s="357"/>
      <c r="H18" s="357"/>
      <c r="I18" s="357"/>
      <c r="J18" s="357"/>
      <c r="K18" s="357"/>
      <c r="L18" s="357"/>
      <c r="M18" s="357"/>
      <c r="N18" s="357"/>
      <c r="O18" s="357"/>
      <c r="P18" s="357"/>
      <c r="Q18" s="357"/>
      <c r="R18" s="357"/>
    </row>
    <row r="19" spans="1:18" s="83" customFormat="1" x14ac:dyDescent="0.3">
      <c r="A19" s="356"/>
      <c r="B19" s="356"/>
      <c r="C19" s="356"/>
      <c r="D19" s="356"/>
      <c r="E19" s="356"/>
      <c r="F19" s="356"/>
      <c r="G19" s="356"/>
      <c r="H19" s="356"/>
      <c r="I19" s="356"/>
      <c r="J19" s="356"/>
      <c r="K19" s="356"/>
      <c r="L19" s="356"/>
      <c r="M19" s="356"/>
      <c r="N19" s="356"/>
      <c r="O19" s="356"/>
      <c r="P19" s="356"/>
      <c r="Q19" s="356"/>
      <c r="R19" s="356"/>
    </row>
    <row r="20" spans="1:18" s="83" customFormat="1" x14ac:dyDescent="0.3">
      <c r="A20" s="191"/>
      <c r="B20" s="233"/>
      <c r="C20" s="233"/>
      <c r="D20" s="191"/>
      <c r="E20" s="191"/>
      <c r="F20" s="191"/>
      <c r="G20" s="191"/>
      <c r="H20" s="191"/>
      <c r="I20" s="191"/>
      <c r="J20" s="191"/>
      <c r="K20" s="191"/>
      <c r="L20" s="191"/>
      <c r="M20" s="191"/>
      <c r="N20" s="191"/>
      <c r="O20" s="191"/>
      <c r="P20" s="191"/>
      <c r="Q20" s="191"/>
      <c r="R20" s="191"/>
    </row>
    <row r="21" spans="1:18" x14ac:dyDescent="0.3">
      <c r="A21" s="355" t="s">
        <v>477</v>
      </c>
      <c r="B21" s="233"/>
      <c r="C21" s="233"/>
      <c r="D21" s="191"/>
      <c r="E21" s="191"/>
      <c r="F21" s="191"/>
      <c r="G21" s="191"/>
      <c r="H21" s="191"/>
      <c r="I21" s="191"/>
      <c r="J21" s="191"/>
      <c r="K21" s="191"/>
      <c r="L21" s="191"/>
      <c r="M21" s="191"/>
      <c r="N21" s="191"/>
      <c r="O21" s="191"/>
      <c r="P21" s="191"/>
      <c r="Q21" s="191"/>
      <c r="R21" s="191"/>
    </row>
    <row r="22" spans="1:18" x14ac:dyDescent="0.3">
      <c r="A22" s="232">
        <v>1</v>
      </c>
      <c r="B22" s="233" t="s">
        <v>440</v>
      </c>
      <c r="C22" s="233"/>
      <c r="D22" s="191"/>
      <c r="E22" s="191"/>
      <c r="F22" s="191"/>
      <c r="G22" s="191"/>
      <c r="H22" s="191"/>
      <c r="I22" s="191"/>
      <c r="J22" s="191"/>
      <c r="K22" s="191"/>
      <c r="L22" s="191"/>
      <c r="M22" s="191"/>
      <c r="N22" s="191"/>
      <c r="O22" s="191"/>
      <c r="P22" s="191"/>
      <c r="Q22" s="191"/>
      <c r="R22" s="191"/>
    </row>
    <row r="23" spans="1:18" x14ac:dyDescent="0.3">
      <c r="A23" s="236"/>
      <c r="B23" s="238" t="s">
        <v>74</v>
      </c>
      <c r="C23" s="233" t="s">
        <v>251</v>
      </c>
      <c r="D23" s="191"/>
      <c r="E23" s="191"/>
      <c r="F23" s="191"/>
      <c r="G23" s="191"/>
      <c r="H23" s="191"/>
      <c r="I23" s="191"/>
      <c r="J23" s="191"/>
      <c r="K23" s="191"/>
      <c r="L23" s="191"/>
      <c r="M23" s="191"/>
      <c r="N23" s="191"/>
      <c r="O23" s="191"/>
      <c r="P23" s="191"/>
      <c r="Q23" s="191"/>
      <c r="R23" s="191"/>
    </row>
    <row r="24" spans="1:18" x14ac:dyDescent="0.3">
      <c r="A24" s="236"/>
      <c r="B24" s="238" t="s">
        <v>75</v>
      </c>
      <c r="C24" s="233" t="s">
        <v>252</v>
      </c>
      <c r="D24" s="191"/>
      <c r="E24" s="191"/>
      <c r="F24" s="191"/>
      <c r="G24" s="191"/>
      <c r="H24" s="191"/>
      <c r="I24" s="191"/>
      <c r="J24" s="191"/>
      <c r="K24" s="191"/>
      <c r="L24" s="191"/>
      <c r="M24" s="191"/>
      <c r="N24" s="191"/>
      <c r="O24" s="191"/>
      <c r="P24" s="191"/>
      <c r="Q24" s="191"/>
      <c r="R24" s="191"/>
    </row>
    <row r="25" spans="1:18" x14ac:dyDescent="0.3">
      <c r="A25" s="236"/>
      <c r="B25" s="238" t="s">
        <v>77</v>
      </c>
      <c r="C25" s="233" t="s">
        <v>253</v>
      </c>
      <c r="D25" s="191"/>
      <c r="E25" s="191"/>
      <c r="F25" s="191"/>
      <c r="G25" s="191"/>
      <c r="H25" s="191"/>
      <c r="I25" s="191"/>
      <c r="J25" s="191"/>
      <c r="K25" s="191"/>
      <c r="L25" s="191"/>
      <c r="M25" s="191"/>
      <c r="N25" s="191"/>
      <c r="O25" s="191"/>
      <c r="P25" s="191"/>
      <c r="Q25" s="191"/>
      <c r="R25" s="191"/>
    </row>
    <row r="26" spans="1:18" x14ac:dyDescent="0.3">
      <c r="A26" s="236"/>
      <c r="B26" s="238" t="s">
        <v>85</v>
      </c>
      <c r="C26" s="233" t="s">
        <v>254</v>
      </c>
      <c r="D26" s="191"/>
      <c r="E26" s="191"/>
      <c r="F26" s="191"/>
      <c r="G26" s="191"/>
      <c r="H26" s="191"/>
      <c r="I26" s="191"/>
      <c r="J26" s="191"/>
      <c r="K26" s="191"/>
      <c r="L26" s="191"/>
      <c r="M26" s="191"/>
      <c r="N26" s="191"/>
      <c r="O26" s="191"/>
      <c r="P26" s="191"/>
      <c r="Q26" s="191"/>
      <c r="R26" s="191"/>
    </row>
    <row r="27" spans="1:18" x14ac:dyDescent="0.3">
      <c r="A27" s="236"/>
      <c r="B27" s="238" t="s">
        <v>86</v>
      </c>
      <c r="C27" s="233" t="s">
        <v>255</v>
      </c>
      <c r="D27" s="191"/>
      <c r="E27" s="191"/>
      <c r="F27" s="191"/>
      <c r="G27" s="191"/>
      <c r="H27" s="191"/>
      <c r="I27" s="191"/>
      <c r="J27" s="191"/>
      <c r="K27" s="191"/>
      <c r="L27" s="191"/>
      <c r="M27" s="191"/>
      <c r="N27" s="191"/>
      <c r="O27" s="191"/>
      <c r="P27" s="191"/>
      <c r="Q27" s="191"/>
      <c r="R27" s="191"/>
    </row>
    <row r="28" spans="1:18" x14ac:dyDescent="0.3">
      <c r="A28" s="191">
        <v>2</v>
      </c>
      <c r="B28" s="233" t="s">
        <v>78</v>
      </c>
      <c r="C28" s="233"/>
      <c r="D28" s="191"/>
      <c r="E28" s="191"/>
      <c r="F28" s="191"/>
      <c r="G28" s="191"/>
      <c r="H28" s="191"/>
      <c r="I28" s="191"/>
      <c r="J28" s="191"/>
      <c r="K28" s="191"/>
      <c r="L28" s="191"/>
      <c r="M28" s="191"/>
      <c r="N28" s="191"/>
      <c r="O28" s="191"/>
      <c r="P28" s="191"/>
      <c r="Q28" s="191"/>
      <c r="R28" s="191"/>
    </row>
    <row r="29" spans="1:18" x14ac:dyDescent="0.3">
      <c r="A29" s="191"/>
      <c r="B29" s="238" t="s">
        <v>74</v>
      </c>
      <c r="C29" s="233" t="s">
        <v>79</v>
      </c>
      <c r="D29" s="191"/>
      <c r="E29" s="191"/>
      <c r="F29" s="191"/>
      <c r="G29" s="191"/>
      <c r="H29" s="191"/>
      <c r="I29" s="191"/>
      <c r="J29" s="191"/>
      <c r="K29" s="191"/>
      <c r="L29" s="191"/>
      <c r="M29" s="191"/>
      <c r="N29" s="191"/>
      <c r="O29" s="191"/>
      <c r="P29" s="191"/>
      <c r="Q29" s="191"/>
      <c r="R29" s="191"/>
    </row>
    <row r="30" spans="1:18" x14ac:dyDescent="0.3">
      <c r="A30" s="191"/>
      <c r="B30" s="238" t="s">
        <v>75</v>
      </c>
      <c r="C30" s="233" t="s">
        <v>73</v>
      </c>
      <c r="D30" s="191"/>
      <c r="E30" s="191"/>
      <c r="F30" s="191"/>
      <c r="G30" s="191"/>
      <c r="H30" s="191"/>
      <c r="I30" s="191"/>
      <c r="J30" s="191"/>
      <c r="K30" s="191"/>
      <c r="L30" s="191"/>
      <c r="M30" s="191"/>
      <c r="N30" s="191"/>
      <c r="O30" s="191"/>
      <c r="P30" s="191"/>
      <c r="Q30" s="191"/>
      <c r="R30" s="191"/>
    </row>
    <row r="31" spans="1:18" x14ac:dyDescent="0.3">
      <c r="A31" s="191"/>
      <c r="B31" s="238" t="s">
        <v>77</v>
      </c>
      <c r="C31" s="233" t="s">
        <v>76</v>
      </c>
      <c r="D31" s="191"/>
      <c r="E31" s="191"/>
      <c r="F31" s="191"/>
      <c r="G31" s="191"/>
      <c r="H31" s="191"/>
      <c r="I31" s="191"/>
      <c r="J31" s="191"/>
      <c r="K31" s="191"/>
      <c r="L31" s="191"/>
      <c r="M31" s="191"/>
      <c r="N31" s="191"/>
      <c r="O31" s="191"/>
      <c r="P31" s="191"/>
      <c r="Q31" s="191"/>
      <c r="R31" s="191"/>
    </row>
    <row r="32" spans="1:18" x14ac:dyDescent="0.3">
      <c r="A32" s="191">
        <v>3</v>
      </c>
      <c r="B32" s="233" t="s">
        <v>208</v>
      </c>
      <c r="C32" s="233"/>
      <c r="D32" s="191"/>
      <c r="E32" s="191"/>
      <c r="F32" s="191"/>
      <c r="G32" s="191"/>
      <c r="H32" s="191"/>
      <c r="I32" s="191"/>
      <c r="J32" s="191"/>
      <c r="K32" s="191"/>
      <c r="L32" s="191"/>
      <c r="M32" s="191"/>
      <c r="N32" s="191"/>
      <c r="O32" s="191"/>
      <c r="P32" s="191"/>
      <c r="Q32" s="191"/>
      <c r="R32" s="191"/>
    </row>
    <row r="33" spans="1:18" x14ac:dyDescent="0.3">
      <c r="A33" s="191"/>
      <c r="B33" s="238" t="s">
        <v>74</v>
      </c>
      <c r="C33" s="233" t="s">
        <v>80</v>
      </c>
      <c r="D33" s="191"/>
      <c r="E33" s="191"/>
      <c r="F33" s="191"/>
      <c r="G33" s="191"/>
      <c r="H33" s="191"/>
      <c r="I33" s="191"/>
      <c r="J33" s="191"/>
      <c r="K33" s="191"/>
      <c r="L33" s="191"/>
      <c r="M33" s="191"/>
      <c r="N33" s="191"/>
      <c r="O33" s="191"/>
      <c r="P33" s="191"/>
      <c r="Q33" s="191"/>
      <c r="R33" s="191"/>
    </row>
    <row r="34" spans="1:18" x14ac:dyDescent="0.3">
      <c r="A34" s="191"/>
      <c r="B34" s="238" t="s">
        <v>75</v>
      </c>
      <c r="C34" s="233" t="s">
        <v>232</v>
      </c>
      <c r="D34" s="191"/>
      <c r="E34" s="191"/>
      <c r="F34" s="191"/>
      <c r="G34" s="191"/>
      <c r="H34" s="191"/>
      <c r="I34" s="191"/>
      <c r="J34" s="191"/>
      <c r="K34" s="191"/>
      <c r="L34" s="191"/>
      <c r="M34" s="191"/>
      <c r="N34" s="191"/>
      <c r="O34" s="191"/>
      <c r="P34" s="191"/>
      <c r="Q34" s="191"/>
      <c r="R34" s="191"/>
    </row>
    <row r="35" spans="1:18" x14ac:dyDescent="0.3">
      <c r="A35" s="191">
        <v>4</v>
      </c>
      <c r="B35" s="239" t="s">
        <v>87</v>
      </c>
      <c r="C35" s="233"/>
      <c r="D35" s="191"/>
      <c r="E35" s="191"/>
      <c r="F35" s="191"/>
      <c r="G35" s="191"/>
      <c r="H35" s="191"/>
      <c r="I35" s="191"/>
      <c r="J35" s="191"/>
      <c r="K35" s="191"/>
      <c r="L35" s="191"/>
      <c r="M35" s="191"/>
      <c r="N35" s="191"/>
      <c r="O35" s="191"/>
      <c r="P35" s="191"/>
      <c r="Q35" s="191"/>
      <c r="R35" s="191"/>
    </row>
    <row r="36" spans="1:18" x14ac:dyDescent="0.3">
      <c r="A36" s="191"/>
      <c r="B36" s="238" t="s">
        <v>74</v>
      </c>
      <c r="C36" s="233" t="s">
        <v>233</v>
      </c>
      <c r="D36" s="191"/>
      <c r="E36" s="191"/>
      <c r="F36" s="191"/>
      <c r="G36" s="191"/>
      <c r="H36" s="191"/>
      <c r="I36" s="191"/>
      <c r="J36" s="191"/>
      <c r="K36" s="191"/>
      <c r="L36" s="191"/>
      <c r="M36" s="191"/>
      <c r="N36" s="191"/>
      <c r="O36" s="191"/>
      <c r="P36" s="191"/>
      <c r="Q36" s="191"/>
      <c r="R36" s="191"/>
    </row>
    <row r="37" spans="1:18" x14ac:dyDescent="0.3">
      <c r="A37" s="191"/>
      <c r="B37" s="238" t="s">
        <v>75</v>
      </c>
      <c r="C37" s="233" t="s">
        <v>234</v>
      </c>
      <c r="D37" s="191"/>
      <c r="E37" s="191"/>
      <c r="F37" s="191"/>
      <c r="G37" s="191"/>
      <c r="H37" s="191"/>
      <c r="I37" s="191"/>
      <c r="J37" s="191"/>
      <c r="K37" s="191"/>
      <c r="L37" s="191"/>
      <c r="M37" s="191"/>
      <c r="N37" s="191"/>
      <c r="O37" s="191"/>
      <c r="P37" s="191"/>
      <c r="Q37" s="191"/>
      <c r="R37" s="191"/>
    </row>
    <row r="38" spans="1:18" x14ac:dyDescent="0.3">
      <c r="A38" s="191"/>
      <c r="B38" s="238" t="s">
        <v>77</v>
      </c>
      <c r="C38" s="233" t="s">
        <v>235</v>
      </c>
      <c r="D38" s="191"/>
      <c r="E38" s="191"/>
      <c r="F38" s="191"/>
      <c r="G38" s="191"/>
      <c r="H38" s="191"/>
      <c r="I38" s="191"/>
      <c r="J38" s="191"/>
      <c r="K38" s="191"/>
      <c r="L38" s="191"/>
      <c r="M38" s="191"/>
      <c r="N38" s="191"/>
      <c r="O38" s="191"/>
      <c r="P38" s="191"/>
      <c r="Q38" s="191"/>
      <c r="R38" s="191"/>
    </row>
    <row r="39" spans="1:18" x14ac:dyDescent="0.3">
      <c r="A39" s="191"/>
      <c r="B39" s="238" t="s">
        <v>85</v>
      </c>
      <c r="C39" s="233" t="s">
        <v>236</v>
      </c>
      <c r="D39" s="191"/>
      <c r="E39" s="191"/>
      <c r="F39" s="191"/>
      <c r="G39" s="191"/>
      <c r="H39" s="191"/>
      <c r="I39" s="191"/>
      <c r="J39" s="191"/>
      <c r="K39" s="191"/>
      <c r="L39" s="191"/>
      <c r="M39" s="191"/>
      <c r="N39" s="191"/>
      <c r="O39" s="191"/>
      <c r="P39" s="191"/>
      <c r="Q39" s="191"/>
      <c r="R39" s="191"/>
    </row>
    <row r="40" spans="1:18" x14ac:dyDescent="0.3">
      <c r="A40" s="191">
        <v>5</v>
      </c>
      <c r="B40" s="239" t="s">
        <v>88</v>
      </c>
      <c r="C40" s="233"/>
      <c r="D40" s="191"/>
      <c r="E40" s="191"/>
      <c r="F40" s="191"/>
      <c r="G40" s="191"/>
      <c r="H40" s="191"/>
      <c r="I40" s="191"/>
      <c r="J40" s="191"/>
      <c r="K40" s="191"/>
      <c r="L40" s="191"/>
      <c r="M40" s="191"/>
      <c r="N40" s="191"/>
      <c r="O40" s="191"/>
      <c r="P40" s="191"/>
      <c r="Q40" s="191"/>
      <c r="R40" s="191"/>
    </row>
    <row r="41" spans="1:18" x14ac:dyDescent="0.3">
      <c r="A41" s="191"/>
      <c r="B41" s="238" t="s">
        <v>74</v>
      </c>
      <c r="C41" s="233" t="s">
        <v>237</v>
      </c>
      <c r="D41" s="191"/>
      <c r="E41" s="191"/>
      <c r="F41" s="191"/>
      <c r="G41" s="191"/>
      <c r="H41" s="191"/>
      <c r="I41" s="191"/>
      <c r="J41" s="191"/>
      <c r="K41" s="191"/>
      <c r="L41" s="191"/>
      <c r="M41" s="191"/>
      <c r="N41" s="191"/>
      <c r="O41" s="191"/>
      <c r="P41" s="191"/>
      <c r="Q41" s="191"/>
      <c r="R41" s="191"/>
    </row>
    <row r="42" spans="1:18" x14ac:dyDescent="0.3">
      <c r="A42" s="191"/>
      <c r="B42" s="238" t="s">
        <v>75</v>
      </c>
      <c r="C42" s="233" t="s">
        <v>238</v>
      </c>
      <c r="D42" s="191"/>
      <c r="E42" s="191"/>
      <c r="F42" s="191"/>
      <c r="G42" s="191"/>
      <c r="H42" s="191"/>
      <c r="I42" s="191"/>
      <c r="J42" s="191"/>
      <c r="K42" s="191"/>
      <c r="L42" s="191"/>
      <c r="M42" s="191"/>
      <c r="N42" s="191"/>
      <c r="O42" s="191"/>
      <c r="P42" s="240" t="b">
        <v>0</v>
      </c>
      <c r="Q42" s="191"/>
      <c r="R42" s="191"/>
    </row>
    <row r="43" spans="1:18" x14ac:dyDescent="0.3">
      <c r="A43" s="191"/>
      <c r="B43" s="238" t="s">
        <v>77</v>
      </c>
      <c r="C43" s="233" t="s">
        <v>239</v>
      </c>
      <c r="D43" s="191"/>
      <c r="E43" s="191"/>
      <c r="F43" s="191"/>
      <c r="G43" s="191"/>
      <c r="H43" s="191"/>
      <c r="I43" s="191"/>
      <c r="J43" s="191"/>
      <c r="K43" s="191"/>
      <c r="L43" s="191"/>
      <c r="M43" s="191"/>
      <c r="N43" s="191"/>
      <c r="O43" s="191"/>
      <c r="P43" s="240" t="b">
        <v>0</v>
      </c>
      <c r="Q43" s="191"/>
      <c r="R43" s="191"/>
    </row>
    <row r="44" spans="1:18" x14ac:dyDescent="0.3">
      <c r="A44" s="191"/>
      <c r="B44" s="238" t="s">
        <v>85</v>
      </c>
      <c r="C44" s="233" t="s">
        <v>240</v>
      </c>
      <c r="D44" s="191"/>
      <c r="E44" s="191"/>
      <c r="F44" s="191"/>
      <c r="G44" s="191"/>
      <c r="H44" s="191"/>
      <c r="I44" s="191"/>
      <c r="J44" s="191"/>
      <c r="K44" s="191"/>
      <c r="L44" s="191"/>
      <c r="M44" s="191"/>
      <c r="N44" s="191"/>
      <c r="O44" s="191"/>
      <c r="P44" s="240" t="b">
        <v>0</v>
      </c>
      <c r="Q44" s="191"/>
      <c r="R44" s="191"/>
    </row>
    <row r="45" spans="1:18" x14ac:dyDescent="0.3">
      <c r="A45" s="191"/>
      <c r="B45" s="233"/>
      <c r="C45" s="233"/>
      <c r="D45" s="191"/>
      <c r="E45" s="191"/>
      <c r="F45" s="191"/>
      <c r="G45" s="191"/>
      <c r="H45" s="191"/>
      <c r="I45" s="191"/>
      <c r="J45" s="191"/>
      <c r="K45" s="191"/>
      <c r="L45" s="191"/>
      <c r="M45" s="191"/>
      <c r="N45" s="191"/>
      <c r="O45" s="191"/>
      <c r="P45" s="240" t="b">
        <v>0</v>
      </c>
      <c r="Q45" s="191"/>
      <c r="R45" s="191"/>
    </row>
    <row r="46" spans="1:18" x14ac:dyDescent="0.3">
      <c r="A46" s="191"/>
      <c r="B46" s="233"/>
      <c r="C46" s="233"/>
      <c r="D46" s="191"/>
      <c r="E46" s="191"/>
      <c r="F46" s="191"/>
      <c r="G46" s="191"/>
      <c r="H46" s="191"/>
      <c r="I46" s="191"/>
      <c r="J46" s="191"/>
      <c r="K46" s="191"/>
      <c r="L46" s="191"/>
      <c r="M46" s="191"/>
      <c r="N46" s="191"/>
      <c r="O46" s="191"/>
      <c r="P46" s="240" t="b">
        <v>0</v>
      </c>
      <c r="Q46" s="191"/>
      <c r="R46" s="191"/>
    </row>
    <row r="47" spans="1:18" x14ac:dyDescent="0.3">
      <c r="A47" s="191"/>
      <c r="B47" s="233"/>
      <c r="C47" s="233"/>
      <c r="D47" s="191"/>
      <c r="E47" s="191"/>
      <c r="F47" s="191"/>
      <c r="G47" s="191"/>
      <c r="H47" s="191"/>
      <c r="I47" s="191"/>
      <c r="J47" s="191"/>
      <c r="K47" s="191"/>
      <c r="L47" s="191"/>
      <c r="M47" s="191"/>
      <c r="N47" s="191"/>
      <c r="O47" s="191"/>
      <c r="P47" s="240" t="b">
        <v>0</v>
      </c>
      <c r="Q47" s="191"/>
      <c r="R47" s="191"/>
    </row>
  </sheetData>
  <sheetProtection formatCells="0" selectLockedCells="1" selectUnlockedCells="1"/>
  <mergeCells count="8">
    <mergeCell ref="B10:R10"/>
    <mergeCell ref="B17:R17"/>
    <mergeCell ref="B11:R11"/>
    <mergeCell ref="B13:R13"/>
    <mergeCell ref="B14:R14"/>
    <mergeCell ref="B15:R15"/>
    <mergeCell ref="B16:R16"/>
    <mergeCell ref="B12:R12"/>
  </mergeCells>
  <conditionalFormatting sqref="A2:A7">
    <cfRule type="containsText" dxfId="1" priority="1" operator="containsText" text="IN">
      <formula>NOT(ISERROR(SEARCH("IN",A2)))</formula>
    </cfRule>
    <cfRule type="containsText" dxfId="0" priority="2" operator="containsText" text="COMPLETE">
      <formula>NOT(ISERROR(SEARCH("COMPLETE",A2)))</formula>
    </cfRule>
  </conditionalFormatting>
  <pageMargins left="0.7" right="0.7" top="0.75" bottom="0.75" header="0.3" footer="0.3"/>
  <pageSetup orientation="portrait" verticalDpi="3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AE84"/>
  <sheetViews>
    <sheetView showGridLines="0" topLeftCell="A6" workbookViewId="0">
      <selection activeCell="D18" sqref="D18"/>
    </sheetView>
  </sheetViews>
  <sheetFormatPr defaultRowHeight="14.4" x14ac:dyDescent="0.3"/>
  <cols>
    <col min="1" max="1" width="21.77734375" bestFit="1" customWidth="1"/>
    <col min="2" max="2" width="72.21875" customWidth="1"/>
    <col min="3" max="3" width="29.77734375" customWidth="1"/>
    <col min="4" max="4" width="41.77734375" bestFit="1" customWidth="1"/>
    <col min="5" max="5" width="23.21875" customWidth="1"/>
    <col min="6" max="6" width="34.44140625" bestFit="1" customWidth="1"/>
    <col min="7" max="7" width="15.21875" bestFit="1" customWidth="1"/>
    <col min="8" max="14" width="9.21875" style="91"/>
    <col min="16" max="16" width="7.21875" bestFit="1" customWidth="1"/>
    <col min="17" max="17" width="6.44140625" bestFit="1" customWidth="1"/>
    <col min="18" max="18" width="10.21875" bestFit="1" customWidth="1"/>
    <col min="19" max="19" width="7.77734375" bestFit="1" customWidth="1"/>
    <col min="20" max="20" width="9.5546875" bestFit="1" customWidth="1"/>
    <col min="21" max="21" width="12" bestFit="1" customWidth="1"/>
    <col min="22" max="22" width="14.77734375" customWidth="1"/>
    <col min="23" max="23" width="15.44140625" customWidth="1"/>
    <col min="24" max="24" width="9.44140625" bestFit="1" customWidth="1"/>
    <col min="28" max="28" width="22.44140625" bestFit="1" customWidth="1"/>
    <col min="29" max="29" width="66.5546875" customWidth="1"/>
    <col min="30" max="30" width="104.21875" bestFit="1" customWidth="1"/>
  </cols>
  <sheetData>
    <row r="1" spans="1:30" ht="26.4" thickBot="1" x14ac:dyDescent="0.55000000000000004">
      <c r="A1" s="70" t="s">
        <v>84</v>
      </c>
      <c r="B1" s="98" t="s">
        <v>369</v>
      </c>
      <c r="C1" s="99" t="s">
        <v>370</v>
      </c>
      <c r="D1" s="99" t="s">
        <v>371</v>
      </c>
      <c r="E1" s="100"/>
      <c r="P1" s="77"/>
      <c r="Q1" s="77"/>
      <c r="R1" s="509" t="s">
        <v>47</v>
      </c>
      <c r="S1" s="510"/>
      <c r="T1" s="510"/>
      <c r="U1" s="510"/>
      <c r="V1" s="510"/>
      <c r="W1" s="511"/>
      <c r="X1" s="77"/>
      <c r="AB1" s="512" t="s">
        <v>266</v>
      </c>
      <c r="AC1" s="512"/>
      <c r="AD1" s="512"/>
    </row>
    <row r="2" spans="1:30" ht="18.600000000000001" thickBot="1" x14ac:dyDescent="0.35">
      <c r="P2" s="16" t="s">
        <v>21</v>
      </c>
      <c r="Q2" s="16" t="s">
        <v>20</v>
      </c>
      <c r="R2" s="21" t="s">
        <v>2</v>
      </c>
      <c r="S2" s="20" t="s">
        <v>1</v>
      </c>
      <c r="T2" s="21" t="s">
        <v>3</v>
      </c>
      <c r="U2" s="21" t="s">
        <v>4</v>
      </c>
      <c r="V2" s="21" t="s">
        <v>280</v>
      </c>
      <c r="W2" s="22" t="s">
        <v>292</v>
      </c>
      <c r="X2" s="23" t="s">
        <v>22</v>
      </c>
      <c r="AB2" s="87" t="s">
        <v>267</v>
      </c>
      <c r="AC2" s="87" t="s">
        <v>268</v>
      </c>
      <c r="AD2" s="87" t="s">
        <v>269</v>
      </c>
    </row>
    <row r="3" spans="1:30" x14ac:dyDescent="0.3">
      <c r="A3" s="70" t="s">
        <v>83</v>
      </c>
      <c r="B3" s="230" t="s">
        <v>256</v>
      </c>
      <c r="C3" s="231" t="s">
        <v>257</v>
      </c>
      <c r="P3" s="17">
        <v>1</v>
      </c>
      <c r="Q3" s="17" t="s">
        <v>348</v>
      </c>
      <c r="R3" s="25">
        <v>1</v>
      </c>
      <c r="S3" s="24">
        <v>0</v>
      </c>
      <c r="T3" s="25">
        <v>0</v>
      </c>
      <c r="U3" s="25">
        <v>0</v>
      </c>
      <c r="V3" s="25">
        <v>0</v>
      </c>
      <c r="W3" s="26">
        <v>0</v>
      </c>
      <c r="X3" s="17">
        <f>SUM(S3:W3)</f>
        <v>0</v>
      </c>
      <c r="AB3" s="86" t="s">
        <v>256</v>
      </c>
      <c r="AC3" t="str">
        <f ca="1">_xlfn.FORMULATEXT('Horizontal Position'!T3)</f>
        <v>=IF(OR(C3="",E3="",F3="",G3="",J3=""),"-",IF(C3&lt;MIN(F3:G3),1,0))</v>
      </c>
      <c r="AD3" s="86" t="str">
        <f ca="1">_xlfn.FORMULATEXT('Horizontal Position'!U3)</f>
        <v>=IF(OR(K3="",L3="",N3="",P3=""),"-",IF(OR(AVERAGE(Q3:R3)&lt;MIN(F3:G3),AVERAGE(Q3:R3)&gt;MAX(F3:G3)),1,0))</v>
      </c>
    </row>
    <row r="4" spans="1:30" x14ac:dyDescent="0.3">
      <c r="B4" s="95" t="s">
        <v>31</v>
      </c>
      <c r="C4" s="95" t="s">
        <v>31</v>
      </c>
      <c r="P4" s="17">
        <v>2</v>
      </c>
      <c r="Q4" s="17" t="s">
        <v>348</v>
      </c>
      <c r="R4" s="28">
        <v>0</v>
      </c>
      <c r="S4" s="27">
        <v>1</v>
      </c>
      <c r="T4" s="28">
        <v>1</v>
      </c>
      <c r="U4" s="28">
        <v>0</v>
      </c>
      <c r="V4" s="28">
        <v>0</v>
      </c>
      <c r="W4" s="29">
        <v>0</v>
      </c>
      <c r="X4" s="17">
        <f t="shared" ref="X4:X20" si="0">SUM(S4:W4)</f>
        <v>2</v>
      </c>
      <c r="AB4" t="s">
        <v>81</v>
      </c>
      <c r="AC4" s="86" t="str">
        <f ca="1">_xlfn.FORMULATEXT('Vertical Position'!X3)</f>
        <v>=IF(OR(C3="",E3="",F3="",G3="",J3=""),"-",IF(OR(C3&lt;MIN(F3:G3), C3&gt;MAX(F3:G3)),1,0))</v>
      </c>
      <c r="AD4" s="86" t="str">
        <f ca="1">_xlfn.FORMULATEXT('Vertical Position'!Y3)</f>
        <v>=IF(OR(K3="",L3="",N3="",P3=""),"-",IF(OR(MIN(Q3:R3)&lt;MIN(V3:W3), MAX(Q3:R3)&gt;MAX(V3:W3)),1,0))</v>
      </c>
    </row>
    <row r="5" spans="1:30" x14ac:dyDescent="0.3">
      <c r="B5" s="95" t="s">
        <v>32</v>
      </c>
      <c r="C5" s="95" t="s">
        <v>32</v>
      </c>
      <c r="P5" s="17">
        <v>3</v>
      </c>
      <c r="Q5" s="17" t="s">
        <v>348</v>
      </c>
      <c r="R5" s="28">
        <v>0</v>
      </c>
      <c r="S5" s="27">
        <v>1</v>
      </c>
      <c r="T5" s="28">
        <v>0</v>
      </c>
      <c r="U5" s="28">
        <v>1</v>
      </c>
      <c r="V5" s="28">
        <v>0</v>
      </c>
      <c r="W5" s="29">
        <v>0</v>
      </c>
      <c r="X5" s="17">
        <f t="shared" si="0"/>
        <v>2</v>
      </c>
      <c r="AB5">
        <f>Biology!A3</f>
        <v>0</v>
      </c>
      <c r="AC5" t="str">
        <f ca="1">_xlfn.FORMULATEXT(Biology!T3)</f>
        <v>=IF(OR(C3="",E3="",F3="",G3="",J3=""),"-",IF(OR(C3&lt;MIN(F3:G3),C3&gt;MAX(F3:G3)),1,0))</v>
      </c>
      <c r="AD5" s="88" t="str">
        <f ca="1">_xlfn.FORMULATEXT(Biology!U3)</f>
        <v>=IF(OR(K3="",L3="",N3="",P3=""),"-",IF(OR(MIN(Q3:R3)&lt;MIN(F3:G3),MAX(Q3:R3)&gt;MAX(F3:G3)),1,0))</v>
      </c>
    </row>
    <row r="6" spans="1:30" x14ac:dyDescent="0.3">
      <c r="B6" s="95" t="s">
        <v>15</v>
      </c>
      <c r="C6" s="95" t="s">
        <v>15</v>
      </c>
      <c r="P6" s="17">
        <v>4</v>
      </c>
      <c r="Q6" s="17" t="s">
        <v>348</v>
      </c>
      <c r="R6" s="28">
        <v>0</v>
      </c>
      <c r="S6" s="27">
        <v>0</v>
      </c>
      <c r="T6" s="28">
        <v>1</v>
      </c>
      <c r="U6" s="28">
        <v>1</v>
      </c>
      <c r="V6" s="28">
        <v>0</v>
      </c>
      <c r="W6" s="29">
        <v>0</v>
      </c>
      <c r="X6" s="17">
        <f t="shared" si="0"/>
        <v>2</v>
      </c>
      <c r="AB6" s="88">
        <f>Biology!A4</f>
        <v>0</v>
      </c>
      <c r="AC6" s="88" t="str">
        <f ca="1">_xlfn.FORMULATEXT(Biology!T4)</f>
        <v>=IF(OR(C4="",E4="",F4="",G4="",J4=""),"-",IF(OR(C4&lt;MIN(F4:G4),C4&gt;MAX(F4:G4)),1,0))</v>
      </c>
      <c r="AD6" s="88" t="str">
        <f ca="1">_xlfn.FORMULATEXT(Biology!U4)</f>
        <v>=IF(OR(K4="",L4="",N4="",P4=""),"-",IF(OR(MIN(Q4:R4)&lt;MIN(F4:G4),MAX(Q4:R4)&gt;MAX(F4:G4)),1,0))</v>
      </c>
    </row>
    <row r="7" spans="1:30" x14ac:dyDescent="0.3">
      <c r="B7" s="95" t="s">
        <v>33</v>
      </c>
      <c r="C7" s="94"/>
      <c r="P7" s="17">
        <v>5</v>
      </c>
      <c r="Q7" s="17" t="s">
        <v>348</v>
      </c>
      <c r="R7" s="28">
        <v>0</v>
      </c>
      <c r="S7" s="27">
        <v>1</v>
      </c>
      <c r="T7" s="28">
        <v>1</v>
      </c>
      <c r="U7" s="28">
        <v>1</v>
      </c>
      <c r="V7" s="28">
        <v>0</v>
      </c>
      <c r="W7" s="29">
        <v>0</v>
      </c>
      <c r="X7" s="17">
        <f t="shared" si="0"/>
        <v>3</v>
      </c>
      <c r="AB7" s="88">
        <f>Biology!A5</f>
        <v>0</v>
      </c>
      <c r="AC7" s="88" t="str">
        <f ca="1">_xlfn.FORMULATEXT(Biology!T5)</f>
        <v>=IF(OR(C5="",E5="",F5="",G5="",J5=""),"-",IF(OR(C5&lt;MIN(F5:G5),C5&gt;MAX(F5:G5)),1,0))</v>
      </c>
      <c r="AD7" s="88" t="str">
        <f ca="1">_xlfn.FORMULATEXT(Biology!U5)</f>
        <v>=IF(OR(K5="",L5="",N5="",P5=""),"-",IF(OR(MIN(Q5:R5)&lt;MIN(F5:G5),MAX(Q5:R5)&gt;MAX(F5:G5)),1,0))</v>
      </c>
    </row>
    <row r="8" spans="1:30" x14ac:dyDescent="0.3">
      <c r="B8" s="94" t="s">
        <v>34</v>
      </c>
      <c r="C8" s="94"/>
      <c r="P8" s="18">
        <v>6</v>
      </c>
      <c r="Q8" s="18" t="s">
        <v>349</v>
      </c>
      <c r="R8" s="31">
        <v>0</v>
      </c>
      <c r="S8" s="30">
        <v>1</v>
      </c>
      <c r="T8" s="31">
        <v>0</v>
      </c>
      <c r="U8" s="31">
        <v>0</v>
      </c>
      <c r="V8" s="31">
        <v>0</v>
      </c>
      <c r="W8" s="32">
        <v>0</v>
      </c>
      <c r="X8" s="18">
        <f t="shared" si="0"/>
        <v>1</v>
      </c>
      <c r="AB8">
        <f>Hydrology!A3</f>
        <v>0</v>
      </c>
      <c r="AC8" t="str">
        <f ca="1">_xlfn.FORMULATEXT(Hydrology!T3)</f>
        <v>=IF(OR(C3="",E3="",F3="",G3="",J3=""),"-",IF(OR(C3&lt;MIN(F3:G3), C3&gt;MAX(F3:G3)),1,0))</v>
      </c>
      <c r="AD8" s="88" t="str">
        <f ca="1">_xlfn.FORMULATEXT(Hydrology!U3)</f>
        <v>=IF(OR(K3="",L3="",N3="",P3=""),"-",IF(OR(MIN(Q3:R3)&lt;MIN(F3:G3), MAX(Q3:R3)&gt;=MAX(F3:G3)),1,0))</v>
      </c>
    </row>
    <row r="9" spans="1:30" x14ac:dyDescent="0.3">
      <c r="B9" s="50"/>
      <c r="C9" s="50"/>
      <c r="P9" s="18">
        <v>7</v>
      </c>
      <c r="Q9" s="18" t="s">
        <v>349</v>
      </c>
      <c r="R9" s="31">
        <v>0</v>
      </c>
      <c r="S9" s="30">
        <v>0</v>
      </c>
      <c r="T9" s="31">
        <v>1</v>
      </c>
      <c r="U9" s="31">
        <v>0</v>
      </c>
      <c r="V9" s="31">
        <v>0</v>
      </c>
      <c r="W9" s="32">
        <v>0</v>
      </c>
      <c r="X9" s="18">
        <f t="shared" si="0"/>
        <v>1</v>
      </c>
      <c r="AB9" s="88">
        <f>Hydrology!A4</f>
        <v>0</v>
      </c>
      <c r="AC9" s="88" t="str">
        <f ca="1">_xlfn.FORMULATEXT(Hydrology!T4)</f>
        <v>=IF(OR(C4="",E4="",F4="",G4="",J4=""),"-",IF(OR(C4&lt;MIN(F4:G4), C4&gt;MAX(F4:G4)),1,0))</v>
      </c>
      <c r="AD9" s="88" t="str">
        <f ca="1">_xlfn.FORMULATEXT(Hydrology!U4)</f>
        <v>=IF(OR(K4="",L4="",N4="",P4=""),"-",IF(OR(MIN(Q4:R4)&lt;MIN(F4:G4), MAX(Q4:R4)&gt;=MAX(F4:G4)),1,0))</v>
      </c>
    </row>
    <row r="10" spans="1:30" x14ac:dyDescent="0.3">
      <c r="F10" s="112"/>
      <c r="G10" s="112"/>
      <c r="P10" s="18">
        <v>8</v>
      </c>
      <c r="Q10" s="18" t="s">
        <v>349</v>
      </c>
      <c r="R10" s="31">
        <v>0</v>
      </c>
      <c r="S10" s="30">
        <v>0</v>
      </c>
      <c r="T10" s="31">
        <v>0</v>
      </c>
      <c r="U10" s="31">
        <v>1</v>
      </c>
      <c r="V10" s="31">
        <v>0</v>
      </c>
      <c r="W10" s="32">
        <v>0</v>
      </c>
      <c r="X10" s="18">
        <f t="shared" si="0"/>
        <v>1</v>
      </c>
      <c r="AB10" s="72" t="e">
        <f>#REF!</f>
        <v>#REF!</v>
      </c>
      <c r="AC10" t="e">
        <f ca="1">_xlfn.FORMULATEXT(#REF!)</f>
        <v>#REF!</v>
      </c>
      <c r="AD10" s="88" t="e">
        <f ca="1">_xlfn.FORMULATEXT(#REF!)</f>
        <v>#REF!</v>
      </c>
    </row>
    <row r="11" spans="1:30" x14ac:dyDescent="0.3">
      <c r="A11" s="71" t="s">
        <v>53</v>
      </c>
      <c r="B11" s="115" t="s">
        <v>316</v>
      </c>
      <c r="C11" s="112"/>
      <c r="D11" s="112"/>
      <c r="F11" s="112"/>
      <c r="G11" s="112"/>
      <c r="P11" s="18">
        <v>9</v>
      </c>
      <c r="Q11" s="18" t="s">
        <v>349</v>
      </c>
      <c r="R11" s="31">
        <v>0</v>
      </c>
      <c r="S11" s="30">
        <v>1</v>
      </c>
      <c r="T11" s="31">
        <v>0</v>
      </c>
      <c r="U11" s="31">
        <v>0</v>
      </c>
      <c r="V11" s="31">
        <v>1</v>
      </c>
      <c r="W11" s="32">
        <v>0</v>
      </c>
      <c r="X11" s="18">
        <f t="shared" si="0"/>
        <v>2</v>
      </c>
      <c r="AB11" s="72" t="e">
        <f>#REF!</f>
        <v>#REF!</v>
      </c>
      <c r="AC11" s="88" t="e">
        <f ca="1">_xlfn.FORMULATEXT(#REF!)</f>
        <v>#REF!</v>
      </c>
      <c r="AD11" s="88" t="e">
        <f ca="1">_xlfn.FORMULATEXT(#REF!)</f>
        <v>#REF!</v>
      </c>
    </row>
    <row r="12" spans="1:30" x14ac:dyDescent="0.3">
      <c r="B12" s="97" t="s">
        <v>31</v>
      </c>
      <c r="C12" s="112"/>
      <c r="D12" s="112"/>
      <c r="F12" s="112"/>
      <c r="G12" s="112"/>
      <c r="P12" s="18">
        <v>10</v>
      </c>
      <c r="Q12" s="18" t="s">
        <v>349</v>
      </c>
      <c r="R12" s="31">
        <v>0</v>
      </c>
      <c r="S12" s="30">
        <v>1</v>
      </c>
      <c r="T12" s="31">
        <v>0</v>
      </c>
      <c r="U12" s="31">
        <v>0</v>
      </c>
      <c r="V12" s="31">
        <v>0</v>
      </c>
      <c r="W12" s="32">
        <v>1</v>
      </c>
      <c r="X12" s="18">
        <f t="shared" si="0"/>
        <v>2</v>
      </c>
      <c r="AB12" t="s">
        <v>344</v>
      </c>
      <c r="AC12" t="str">
        <f ca="1">_xlfn.FORMULATEXT('Soil Condition'!P3)</f>
        <v>=IF(A3="","-",IF(AND(F3="A",J3="A",N3="A"),"A",IF(AND(F3="C",J3="C",N3="C"),"C","B")))</v>
      </c>
    </row>
    <row r="13" spans="1:30" x14ac:dyDescent="0.3">
      <c r="B13" s="97" t="s">
        <v>33</v>
      </c>
      <c r="C13" s="112"/>
      <c r="D13" s="112"/>
      <c r="F13" s="112"/>
      <c r="G13" s="92"/>
      <c r="P13" s="18">
        <v>11</v>
      </c>
      <c r="Q13" s="18" t="s">
        <v>349</v>
      </c>
      <c r="R13" s="31">
        <v>0</v>
      </c>
      <c r="S13" s="30">
        <v>1</v>
      </c>
      <c r="T13" s="31">
        <v>0</v>
      </c>
      <c r="U13" s="31">
        <v>0</v>
      </c>
      <c r="V13" s="31">
        <v>1</v>
      </c>
      <c r="W13" s="32">
        <v>1</v>
      </c>
      <c r="X13" s="18">
        <f t="shared" si="0"/>
        <v>3</v>
      </c>
      <c r="AB13" t="s">
        <v>345</v>
      </c>
      <c r="AC13" s="119" t="str">
        <f ca="1">_xlfn.FORMULATEXT('Soil Condition'!O3)</f>
        <v>=IFERROR(INDEX('Metrics &amp; Methods'!$C$51:$F$53,MATCH('Soil Condition'!J3,'Metrics &amp; Methods'!$A$51:$A$53,0),MATCH('Soil Condition'!D3,'Metrics &amp; Methods'!$C$50:$F$50,0)),"-")</v>
      </c>
    </row>
    <row r="14" spans="1:30" x14ac:dyDescent="0.3">
      <c r="B14" s="95" t="s">
        <v>54</v>
      </c>
      <c r="C14" s="112"/>
      <c r="D14" s="112"/>
      <c r="F14" s="112"/>
      <c r="G14" s="92"/>
      <c r="P14" s="18">
        <v>12</v>
      </c>
      <c r="Q14" s="18" t="s">
        <v>349</v>
      </c>
      <c r="R14" s="31">
        <v>0</v>
      </c>
      <c r="S14" s="30">
        <v>0</v>
      </c>
      <c r="T14" s="31">
        <v>1</v>
      </c>
      <c r="U14" s="31">
        <v>0</v>
      </c>
      <c r="V14" s="31">
        <v>1</v>
      </c>
      <c r="W14" s="32">
        <v>0</v>
      </c>
      <c r="X14" s="18">
        <f t="shared" si="0"/>
        <v>2</v>
      </c>
      <c r="AB14" s="106" t="e">
        <f>#REF!</f>
        <v>#REF!</v>
      </c>
      <c r="AC14" t="e">
        <f ca="1">_xlfn.FORMULATEXT(#REF!)</f>
        <v>#REF!</v>
      </c>
      <c r="AD14" s="112" t="e">
        <f ca="1">_xlfn.FORMULATEXT(#REF!)</f>
        <v>#REF!</v>
      </c>
    </row>
    <row r="15" spans="1:30" x14ac:dyDescent="0.3">
      <c r="B15" s="95" t="s">
        <v>55</v>
      </c>
      <c r="C15" s="112"/>
      <c r="D15" s="112"/>
      <c r="F15" s="112"/>
      <c r="G15" s="112"/>
      <c r="P15" s="18">
        <v>13</v>
      </c>
      <c r="Q15" s="18" t="s">
        <v>349</v>
      </c>
      <c r="R15" s="31">
        <v>0</v>
      </c>
      <c r="S15" s="30">
        <v>0</v>
      </c>
      <c r="T15" s="31">
        <v>1</v>
      </c>
      <c r="U15" s="31">
        <v>0</v>
      </c>
      <c r="V15" s="31">
        <v>0</v>
      </c>
      <c r="W15" s="32">
        <v>1</v>
      </c>
      <c r="X15" s="18">
        <f t="shared" si="0"/>
        <v>2</v>
      </c>
      <c r="AB15" s="106" t="e">
        <f>#REF!</f>
        <v>#REF!</v>
      </c>
      <c r="AC15" s="112" t="e">
        <f ca="1">_xlfn.FORMULATEXT(#REF!)</f>
        <v>#REF!</v>
      </c>
      <c r="AD15" s="112" t="e">
        <f ca="1">_xlfn.FORMULATEXT(#REF!)</f>
        <v>#REF!</v>
      </c>
    </row>
    <row r="16" spans="1:30" x14ac:dyDescent="0.3">
      <c r="B16" s="50"/>
      <c r="C16" s="112"/>
      <c r="D16" s="112"/>
      <c r="F16" s="112"/>
      <c r="G16" s="112"/>
      <c r="P16" s="18">
        <v>14</v>
      </c>
      <c r="Q16" s="18" t="s">
        <v>349</v>
      </c>
      <c r="R16" s="31">
        <v>0</v>
      </c>
      <c r="S16" s="30">
        <v>0</v>
      </c>
      <c r="T16" s="31">
        <v>1</v>
      </c>
      <c r="U16" s="31">
        <v>0</v>
      </c>
      <c r="V16" s="31">
        <v>1</v>
      </c>
      <c r="W16" s="32">
        <v>1</v>
      </c>
      <c r="X16" s="18">
        <f t="shared" si="0"/>
        <v>3</v>
      </c>
    </row>
    <row r="17" spans="1:24" x14ac:dyDescent="0.3">
      <c r="P17" s="18">
        <v>15</v>
      </c>
      <c r="Q17" s="18" t="s">
        <v>349</v>
      </c>
      <c r="R17" s="31">
        <v>0</v>
      </c>
      <c r="S17" s="30">
        <v>0</v>
      </c>
      <c r="T17" s="31">
        <v>0</v>
      </c>
      <c r="U17" s="31">
        <v>1</v>
      </c>
      <c r="V17" s="31">
        <v>1</v>
      </c>
      <c r="W17" s="32">
        <v>0</v>
      </c>
      <c r="X17" s="18">
        <f t="shared" si="0"/>
        <v>2</v>
      </c>
    </row>
    <row r="18" spans="1:24" x14ac:dyDescent="0.3">
      <c r="A18" s="71" t="s">
        <v>388</v>
      </c>
      <c r="B18" s="98" t="s">
        <v>64</v>
      </c>
      <c r="C18" s="99" t="s">
        <v>66</v>
      </c>
      <c r="D18" s="99" t="s">
        <v>472</v>
      </c>
      <c r="E18" s="101"/>
      <c r="P18" s="18">
        <v>16</v>
      </c>
      <c r="Q18" s="18" t="s">
        <v>349</v>
      </c>
      <c r="R18" s="31">
        <v>0</v>
      </c>
      <c r="S18" s="30">
        <v>0</v>
      </c>
      <c r="T18" s="31">
        <v>0</v>
      </c>
      <c r="U18" s="31">
        <v>1</v>
      </c>
      <c r="V18" s="31">
        <v>0</v>
      </c>
      <c r="W18" s="32">
        <v>1</v>
      </c>
      <c r="X18" s="18">
        <f t="shared" si="0"/>
        <v>2</v>
      </c>
    </row>
    <row r="19" spans="1:24" x14ac:dyDescent="0.3">
      <c r="B19" s="94" t="s">
        <v>60</v>
      </c>
      <c r="C19" s="94" t="s">
        <v>65</v>
      </c>
      <c r="D19" s="94" t="s">
        <v>470</v>
      </c>
      <c r="E19" s="101"/>
      <c r="P19" s="18">
        <v>17</v>
      </c>
      <c r="Q19" s="18" t="s">
        <v>349</v>
      </c>
      <c r="R19" s="31">
        <v>0</v>
      </c>
      <c r="S19" s="30">
        <v>0</v>
      </c>
      <c r="T19" s="31">
        <v>0</v>
      </c>
      <c r="U19" s="31">
        <v>1</v>
      </c>
      <c r="V19" s="31">
        <v>1</v>
      </c>
      <c r="W19" s="32">
        <v>1</v>
      </c>
      <c r="X19" s="18">
        <f t="shared" si="0"/>
        <v>3</v>
      </c>
    </row>
    <row r="20" spans="1:24" ht="15" thickBot="1" x14ac:dyDescent="0.35">
      <c r="B20" s="94" t="s">
        <v>61</v>
      </c>
      <c r="C20" s="94" t="s">
        <v>67</v>
      </c>
      <c r="D20" s="94" t="s">
        <v>471</v>
      </c>
      <c r="E20" s="101"/>
      <c r="P20" s="19">
        <v>18</v>
      </c>
      <c r="Q20" s="19" t="s">
        <v>350</v>
      </c>
      <c r="R20" s="34">
        <v>0</v>
      </c>
      <c r="S20" s="33">
        <v>0</v>
      </c>
      <c r="T20" s="34">
        <v>0</v>
      </c>
      <c r="U20" s="34">
        <v>0</v>
      </c>
      <c r="V20" s="34">
        <v>0</v>
      </c>
      <c r="W20" s="35">
        <v>0</v>
      </c>
      <c r="X20" s="19">
        <f t="shared" si="0"/>
        <v>0</v>
      </c>
    </row>
    <row r="21" spans="1:24" x14ac:dyDescent="0.3">
      <c r="B21" s="94" t="s">
        <v>62</v>
      </c>
      <c r="C21" s="94" t="s">
        <v>469</v>
      </c>
      <c r="D21" s="94"/>
      <c r="E21" s="101"/>
    </row>
    <row r="22" spans="1:24" x14ac:dyDescent="0.3">
      <c r="B22" s="94" t="s">
        <v>63</v>
      </c>
      <c r="C22" s="94"/>
      <c r="D22" s="94"/>
      <c r="E22" s="101"/>
    </row>
    <row r="23" spans="1:24" x14ac:dyDescent="0.3">
      <c r="B23" s="94" t="s">
        <v>468</v>
      </c>
      <c r="C23" s="94"/>
      <c r="D23" s="94"/>
      <c r="E23" s="101"/>
    </row>
    <row r="24" spans="1:24" x14ac:dyDescent="0.3">
      <c r="B24" s="50"/>
      <c r="C24" s="50"/>
      <c r="D24" s="50"/>
      <c r="E24" s="101"/>
    </row>
    <row r="27" spans="1:24" x14ac:dyDescent="0.3">
      <c r="A27" s="71" t="s">
        <v>389</v>
      </c>
      <c r="B27" s="98" t="s">
        <v>305</v>
      </c>
      <c r="C27" s="99" t="s">
        <v>68</v>
      </c>
      <c r="D27" s="101"/>
    </row>
    <row r="28" spans="1:24" x14ac:dyDescent="0.3">
      <c r="A28" t="s">
        <v>293</v>
      </c>
      <c r="B28" s="120" t="s">
        <v>306</v>
      </c>
      <c r="C28" s="94" t="s">
        <v>467</v>
      </c>
      <c r="D28" s="101"/>
    </row>
    <row r="29" spans="1:24" x14ac:dyDescent="0.3">
      <c r="B29" s="120" t="s">
        <v>473</v>
      </c>
      <c r="C29" s="120" t="s">
        <v>466</v>
      </c>
      <c r="D29" s="101"/>
    </row>
    <row r="30" spans="1:24" x14ac:dyDescent="0.3">
      <c r="A30" s="60"/>
      <c r="B30" s="121" t="s">
        <v>294</v>
      </c>
      <c r="C30" s="370" t="s">
        <v>294</v>
      </c>
      <c r="D30" s="101"/>
    </row>
    <row r="31" spans="1:24" x14ac:dyDescent="0.3">
      <c r="A31" s="60"/>
      <c r="B31" s="82"/>
      <c r="D31" s="60"/>
      <c r="E31" s="101"/>
      <c r="G31" s="101"/>
    </row>
    <row r="32" spans="1:24" x14ac:dyDescent="0.3">
      <c r="A32" s="60"/>
      <c r="B32" s="60"/>
      <c r="C32" s="60"/>
      <c r="D32" s="60"/>
      <c r="E32" s="101"/>
      <c r="F32" s="101"/>
      <c r="G32" s="101"/>
    </row>
    <row r="33" spans="1:31" x14ac:dyDescent="0.3">
      <c r="A33" s="60"/>
      <c r="B33" s="60"/>
      <c r="C33" s="60"/>
      <c r="D33" s="60"/>
      <c r="E33" s="101"/>
      <c r="F33" s="101"/>
      <c r="G33" s="101"/>
    </row>
    <row r="34" spans="1:31" x14ac:dyDescent="0.3">
      <c r="A34" s="60"/>
      <c r="B34" s="60"/>
      <c r="C34" s="60"/>
      <c r="D34" s="60"/>
      <c r="E34" s="101"/>
      <c r="F34" s="101"/>
      <c r="G34" s="101"/>
    </row>
    <row r="35" spans="1:31" x14ac:dyDescent="0.3">
      <c r="A35" s="71" t="s">
        <v>307</v>
      </c>
      <c r="B35" s="93" t="s">
        <v>56</v>
      </c>
      <c r="C35" s="102" t="s">
        <v>263</v>
      </c>
      <c r="D35" s="102" t="s">
        <v>311</v>
      </c>
      <c r="F35" s="101"/>
      <c r="G35" s="101"/>
    </row>
    <row r="36" spans="1:31" x14ac:dyDescent="0.3">
      <c r="A36" s="60"/>
      <c r="B36" s="95" t="s">
        <v>309</v>
      </c>
      <c r="C36" s="94" t="s">
        <v>272</v>
      </c>
      <c r="D36" s="94" t="s">
        <v>271</v>
      </c>
      <c r="F36" s="101"/>
      <c r="G36" s="101"/>
      <c r="AB36" s="88"/>
      <c r="AC36" s="88"/>
      <c r="AD36" s="88"/>
    </row>
    <row r="37" spans="1:31" x14ac:dyDescent="0.3">
      <c r="B37" s="95" t="s">
        <v>270</v>
      </c>
      <c r="C37" s="94"/>
      <c r="D37" s="94" t="s">
        <v>312</v>
      </c>
      <c r="F37" s="101"/>
      <c r="AB37" s="88"/>
      <c r="AC37" s="88"/>
      <c r="AD37" s="88"/>
      <c r="AE37" s="88"/>
    </row>
    <row r="38" spans="1:31" x14ac:dyDescent="0.3">
      <c r="B38" s="95" t="s">
        <v>33</v>
      </c>
      <c r="C38" s="94"/>
      <c r="D38" s="94" t="s">
        <v>313</v>
      </c>
      <c r="AB38" s="88"/>
      <c r="AC38" s="88"/>
      <c r="AD38" s="88"/>
      <c r="AE38" s="88"/>
    </row>
    <row r="39" spans="1:31" s="88" customFormat="1" ht="16.2" x14ac:dyDescent="0.3">
      <c r="A39"/>
      <c r="B39" s="95" t="s">
        <v>308</v>
      </c>
      <c r="C39" s="94"/>
      <c r="D39" s="94"/>
      <c r="E39"/>
      <c r="F39"/>
      <c r="G39"/>
      <c r="H39" s="91"/>
      <c r="I39" s="91"/>
      <c r="J39" s="91"/>
      <c r="K39" s="91"/>
      <c r="L39" s="91"/>
      <c r="M39" s="91"/>
      <c r="N39" s="91"/>
    </row>
    <row r="40" spans="1:31" s="88" customFormat="1" x14ac:dyDescent="0.3">
      <c r="A40"/>
      <c r="B40" s="95" t="s">
        <v>310</v>
      </c>
      <c r="C40" s="94"/>
      <c r="D40" s="94"/>
      <c r="E40"/>
      <c r="F40"/>
      <c r="G40"/>
      <c r="H40" s="91"/>
      <c r="I40" s="91"/>
      <c r="J40" s="91"/>
      <c r="K40" s="91"/>
      <c r="L40" s="91"/>
      <c r="M40" s="91"/>
      <c r="N40" s="91"/>
    </row>
    <row r="41" spans="1:31" s="88" customFormat="1" x14ac:dyDescent="0.3">
      <c r="A41"/>
      <c r="B41" s="95"/>
      <c r="C41" s="94"/>
      <c r="D41" s="94"/>
      <c r="E41"/>
      <c r="F41"/>
      <c r="G41"/>
      <c r="H41" s="69"/>
      <c r="I41" s="69"/>
      <c r="J41" s="69"/>
      <c r="K41" s="69"/>
      <c r="L41" s="69"/>
      <c r="M41" s="69"/>
    </row>
    <row r="42" spans="1:31" s="88" customFormat="1" x14ac:dyDescent="0.3">
      <c r="B42" s="96"/>
      <c r="C42" s="50"/>
      <c r="D42" s="50"/>
      <c r="F42"/>
      <c r="G42"/>
      <c r="H42" s="91"/>
      <c r="I42" s="91"/>
      <c r="J42" s="91"/>
      <c r="K42" s="91"/>
      <c r="L42" s="91"/>
      <c r="M42" s="91"/>
      <c r="AB42"/>
      <c r="AC42"/>
      <c r="AD42"/>
    </row>
    <row r="43" spans="1:31" s="88" customFormat="1" x14ac:dyDescent="0.3">
      <c r="B43" s="44"/>
      <c r="F43"/>
      <c r="G43"/>
      <c r="H43" s="91"/>
      <c r="I43" s="91"/>
      <c r="J43" s="91"/>
      <c r="K43" s="91"/>
      <c r="L43" s="91"/>
      <c r="M43" s="91"/>
      <c r="AB43"/>
      <c r="AC43"/>
      <c r="AD43"/>
      <c r="AE43"/>
    </row>
    <row r="44" spans="1:31" s="88" customFormat="1" x14ac:dyDescent="0.3">
      <c r="A44" s="71" t="s">
        <v>273</v>
      </c>
      <c r="B44" s="115" t="s">
        <v>281</v>
      </c>
      <c r="C44" s="115" t="s">
        <v>282</v>
      </c>
      <c r="D44" s="115" t="s">
        <v>289</v>
      </c>
      <c r="E44" s="115" t="s">
        <v>291</v>
      </c>
      <c r="F44" s="115" t="s">
        <v>302</v>
      </c>
      <c r="G44"/>
      <c r="H44" s="91"/>
      <c r="I44" s="91"/>
      <c r="J44" s="91"/>
      <c r="K44" s="91"/>
      <c r="L44" s="91"/>
      <c r="M44" s="91"/>
      <c r="AB44"/>
      <c r="AC44"/>
      <c r="AD44"/>
      <c r="AE44"/>
    </row>
    <row r="45" spans="1:31" x14ac:dyDescent="0.3">
      <c r="A45" s="88"/>
      <c r="B45" s="95" t="s">
        <v>298</v>
      </c>
      <c r="C45" s="94" t="s">
        <v>287</v>
      </c>
      <c r="D45" s="94" t="s">
        <v>288</v>
      </c>
      <c r="E45" s="94" t="s">
        <v>295</v>
      </c>
      <c r="F45" s="94" t="s">
        <v>303</v>
      </c>
      <c r="G45" s="88"/>
      <c r="N45"/>
    </row>
    <row r="46" spans="1:31" x14ac:dyDescent="0.3">
      <c r="A46" s="88"/>
      <c r="B46" s="95" t="s">
        <v>299</v>
      </c>
      <c r="C46" s="94"/>
      <c r="D46" s="94" t="s">
        <v>290</v>
      </c>
      <c r="E46" s="94" t="s">
        <v>296</v>
      </c>
      <c r="F46" s="94" t="s">
        <v>304</v>
      </c>
      <c r="G46" s="88"/>
      <c r="N46"/>
    </row>
    <row r="47" spans="1:31" x14ac:dyDescent="0.3">
      <c r="A47" s="88"/>
      <c r="B47" s="96" t="s">
        <v>300</v>
      </c>
      <c r="C47" s="50"/>
      <c r="D47" s="50"/>
      <c r="E47" s="50" t="s">
        <v>297</v>
      </c>
      <c r="F47" s="50"/>
      <c r="G47" s="88"/>
      <c r="N47"/>
    </row>
    <row r="48" spans="1:31" x14ac:dyDescent="0.3">
      <c r="A48" s="112"/>
      <c r="B48" s="116"/>
      <c r="C48" s="60"/>
      <c r="D48" s="60"/>
      <c r="E48" s="60"/>
      <c r="F48" s="60"/>
      <c r="G48" s="112"/>
      <c r="H48" s="112"/>
      <c r="I48" s="119"/>
      <c r="J48" s="112"/>
      <c r="K48" s="112"/>
      <c r="N48"/>
    </row>
    <row r="49" spans="1:14" x14ac:dyDescent="0.3">
      <c r="A49" s="88"/>
      <c r="C49" s="117" t="s">
        <v>340</v>
      </c>
      <c r="D49" s="117" t="s">
        <v>339</v>
      </c>
      <c r="E49" s="117" t="s">
        <v>338</v>
      </c>
      <c r="F49" s="117" t="s">
        <v>338</v>
      </c>
      <c r="G49" s="91"/>
      <c r="H49" s="122"/>
      <c r="M49"/>
      <c r="N49"/>
    </row>
    <row r="50" spans="1:14" x14ac:dyDescent="0.3">
      <c r="A50" s="88"/>
      <c r="B50" s="180" t="s">
        <v>435</v>
      </c>
      <c r="C50" s="4" t="s">
        <v>283</v>
      </c>
      <c r="D50" s="4" t="s">
        <v>284</v>
      </c>
      <c r="E50" s="4" t="s">
        <v>285</v>
      </c>
      <c r="F50" s="4" t="s">
        <v>286</v>
      </c>
      <c r="G50" s="91"/>
      <c r="H50" s="119"/>
      <c r="M50"/>
      <c r="N50"/>
    </row>
    <row r="51" spans="1:14" x14ac:dyDescent="0.3">
      <c r="A51" s="118" t="s">
        <v>338</v>
      </c>
      <c r="B51" s="178" t="s">
        <v>341</v>
      </c>
      <c r="C51" s="4" t="s">
        <v>351</v>
      </c>
      <c r="D51" s="229" t="s">
        <v>329</v>
      </c>
      <c r="E51" s="229" t="s">
        <v>336</v>
      </c>
      <c r="F51" s="4" t="s">
        <v>351</v>
      </c>
      <c r="G51" s="91"/>
      <c r="H51" s="122"/>
      <c r="M51"/>
      <c r="N51"/>
    </row>
    <row r="52" spans="1:14" x14ac:dyDescent="0.3">
      <c r="A52" s="118" t="s">
        <v>339</v>
      </c>
      <c r="B52" s="178" t="s">
        <v>342</v>
      </c>
      <c r="C52" s="4" t="s">
        <v>351</v>
      </c>
      <c r="D52" s="229" t="s">
        <v>327</v>
      </c>
      <c r="E52" s="229" t="s">
        <v>328</v>
      </c>
      <c r="F52" s="4" t="s">
        <v>351</v>
      </c>
      <c r="G52" s="91"/>
      <c r="H52" s="122"/>
      <c r="N52"/>
    </row>
    <row r="53" spans="1:14" x14ac:dyDescent="0.3">
      <c r="A53" s="118" t="s">
        <v>340</v>
      </c>
      <c r="B53" s="179" t="s">
        <v>343</v>
      </c>
      <c r="C53" s="229" t="s">
        <v>335</v>
      </c>
      <c r="D53" s="4" t="s">
        <v>351</v>
      </c>
      <c r="E53" s="229" t="s">
        <v>337</v>
      </c>
      <c r="F53" s="229" t="s">
        <v>334</v>
      </c>
      <c r="G53" s="91"/>
      <c r="H53" s="119"/>
      <c r="N53"/>
    </row>
    <row r="54" spans="1:14" x14ac:dyDescent="0.3">
      <c r="A54" s="91"/>
      <c r="C54" s="60"/>
      <c r="E54" s="60"/>
      <c r="F54" s="60"/>
      <c r="G54" s="91"/>
      <c r="H54" s="119"/>
      <c r="N54"/>
    </row>
    <row r="55" spans="1:14" x14ac:dyDescent="0.3">
      <c r="A55" s="91"/>
      <c r="B55" s="98" t="s">
        <v>301</v>
      </c>
      <c r="C55" s="91"/>
      <c r="G55" s="91"/>
      <c r="H55" s="122"/>
      <c r="N55"/>
    </row>
    <row r="56" spans="1:14" x14ac:dyDescent="0.3">
      <c r="A56" s="118" t="s">
        <v>338</v>
      </c>
      <c r="B56" s="1" t="s">
        <v>331</v>
      </c>
      <c r="G56" s="91"/>
      <c r="H56" s="122"/>
      <c r="N56"/>
    </row>
    <row r="57" spans="1:14" x14ac:dyDescent="0.3">
      <c r="A57" s="118" t="s">
        <v>339</v>
      </c>
      <c r="B57" s="1" t="s">
        <v>332</v>
      </c>
      <c r="C57" s="60"/>
      <c r="I57" s="122"/>
    </row>
    <row r="58" spans="1:14" x14ac:dyDescent="0.3">
      <c r="A58" s="118" t="s">
        <v>340</v>
      </c>
      <c r="B58" s="107" t="s">
        <v>333</v>
      </c>
      <c r="C58" s="60"/>
      <c r="I58" s="119"/>
    </row>
    <row r="59" spans="1:14" x14ac:dyDescent="0.3">
      <c r="C59" s="60"/>
      <c r="I59" s="119"/>
    </row>
    <row r="60" spans="1:14" x14ac:dyDescent="0.3">
      <c r="C60" s="60"/>
      <c r="I60" s="119"/>
    </row>
    <row r="62" spans="1:14" x14ac:dyDescent="0.3">
      <c r="A62" s="71" t="s">
        <v>292</v>
      </c>
      <c r="B62" s="115" t="s">
        <v>258</v>
      </c>
    </row>
    <row r="63" spans="1:14" x14ac:dyDescent="0.3">
      <c r="A63" s="90" t="s">
        <v>293</v>
      </c>
      <c r="B63" s="181" t="s">
        <v>261</v>
      </c>
    </row>
    <row r="64" spans="1:14" x14ac:dyDescent="0.3">
      <c r="B64" s="94" t="s">
        <v>259</v>
      </c>
    </row>
    <row r="65" spans="1:2" x14ac:dyDescent="0.3">
      <c r="B65" s="94" t="s">
        <v>260</v>
      </c>
    </row>
    <row r="66" spans="1:2" x14ac:dyDescent="0.3">
      <c r="B66" s="94" t="s">
        <v>264</v>
      </c>
    </row>
    <row r="67" spans="1:2" x14ac:dyDescent="0.3">
      <c r="B67" s="94" t="s">
        <v>262</v>
      </c>
    </row>
    <row r="68" spans="1:2" x14ac:dyDescent="0.3">
      <c r="B68" s="50" t="s">
        <v>265</v>
      </c>
    </row>
    <row r="69" spans="1:2" s="185" customFormat="1" x14ac:dyDescent="0.3">
      <c r="B69" s="60"/>
    </row>
    <row r="70" spans="1:2" s="185" customFormat="1" x14ac:dyDescent="0.3">
      <c r="B70" s="60"/>
    </row>
    <row r="71" spans="1:2" s="185" customFormat="1" x14ac:dyDescent="0.3">
      <c r="B71" s="60"/>
    </row>
    <row r="72" spans="1:2" s="185" customFormat="1" x14ac:dyDescent="0.3">
      <c r="B72" s="60"/>
    </row>
    <row r="73" spans="1:2" s="185" customFormat="1" x14ac:dyDescent="0.3">
      <c r="B73" s="60"/>
    </row>
    <row r="76" spans="1:2" x14ac:dyDescent="0.3">
      <c r="A76" s="71" t="s">
        <v>323</v>
      </c>
      <c r="B76" s="98" t="s">
        <v>430</v>
      </c>
    </row>
    <row r="77" spans="1:2" x14ac:dyDescent="0.3">
      <c r="B77" s="94" t="s">
        <v>298</v>
      </c>
    </row>
    <row r="78" spans="1:2" x14ac:dyDescent="0.3">
      <c r="B78" s="94"/>
    </row>
    <row r="79" spans="1:2" x14ac:dyDescent="0.3">
      <c r="B79" s="94"/>
    </row>
    <row r="80" spans="1:2" x14ac:dyDescent="0.3">
      <c r="B80" s="94"/>
    </row>
    <row r="81" spans="2:2" x14ac:dyDescent="0.3">
      <c r="B81" s="94"/>
    </row>
    <row r="82" spans="2:2" x14ac:dyDescent="0.3">
      <c r="B82" s="94"/>
    </row>
    <row r="83" spans="2:2" x14ac:dyDescent="0.3">
      <c r="B83" s="94"/>
    </row>
    <row r="84" spans="2:2" x14ac:dyDescent="0.3">
      <c r="B84" s="50"/>
    </row>
  </sheetData>
  <mergeCells count="2">
    <mergeCell ref="R1:W1"/>
    <mergeCell ref="AB1:AD1"/>
  </mergeCells>
  <hyperlinks>
    <hyperlink ref="C35" r:id="rId1"/>
    <hyperlink ref="D35" r:id="rId2"/>
    <hyperlink ref="D51" r:id="rId3"/>
    <hyperlink ref="F53" r:id="rId4"/>
    <hyperlink ref="E53" r:id="rId5"/>
    <hyperlink ref="E52" r:id="rId6"/>
    <hyperlink ref="D52" r:id="rId7"/>
    <hyperlink ref="C53" r:id="rId8"/>
    <hyperlink ref="E51" r:id="rId9"/>
  </hyperlinks>
  <pageMargins left="0.7" right="0.7" top="0.75" bottom="0.75" header="0.3" footer="0.3"/>
  <pageSetup orientation="portrait" horizontalDpi="300" verticalDpi="300" r:id="rId10"/>
  <drawing r:id="rId11"/>
  <legacyDrawing r:id="rId1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Z48"/>
  <sheetViews>
    <sheetView showGridLines="0" workbookViewId="0">
      <selection activeCell="D21" sqref="D21"/>
    </sheetView>
  </sheetViews>
  <sheetFormatPr defaultRowHeight="14.4" x14ac:dyDescent="0.3"/>
  <cols>
    <col min="1" max="1" width="14" customWidth="1"/>
    <col min="2" max="2" width="29.77734375" customWidth="1"/>
    <col min="3" max="3" width="28.77734375" customWidth="1"/>
    <col min="4" max="4" width="25.77734375" customWidth="1"/>
    <col min="5" max="5" width="26.44140625" customWidth="1"/>
    <col min="6" max="6" width="28.21875" customWidth="1"/>
    <col min="7" max="7" width="3.77734375" customWidth="1"/>
    <col min="8" max="8" width="13" customWidth="1"/>
    <col min="9" max="9" width="13.21875" customWidth="1"/>
    <col min="10" max="10" width="22.77734375" customWidth="1"/>
    <col min="11" max="11" width="11.21875" customWidth="1"/>
    <col min="12" max="12" width="11.44140625" customWidth="1"/>
    <col min="13" max="13" width="11" customWidth="1"/>
    <col min="14" max="14" width="11.77734375" customWidth="1"/>
    <col min="15" max="15" width="12.21875" customWidth="1"/>
    <col min="16" max="16" width="14.44140625" customWidth="1"/>
    <col min="17" max="17" width="11" customWidth="1"/>
    <col min="18" max="18" width="13.5546875" customWidth="1"/>
    <col min="19" max="19" width="19.5546875" bestFit="1" customWidth="1"/>
    <col min="20" max="20" width="13.77734375" style="119" customWidth="1"/>
    <col min="21" max="21" width="15.77734375" bestFit="1" customWidth="1"/>
  </cols>
  <sheetData>
    <row r="1" spans="1:26" ht="31.35" customHeight="1" thickBot="1" x14ac:dyDescent="0.35">
      <c r="A1" s="54" t="s">
        <v>0</v>
      </c>
      <c r="B1" s="55" t="s">
        <v>38</v>
      </c>
      <c r="C1" s="56" t="s">
        <v>51</v>
      </c>
      <c r="D1" s="57" t="s">
        <v>39</v>
      </c>
      <c r="E1" s="59" t="s">
        <v>52</v>
      </c>
      <c r="F1" s="58" t="s">
        <v>41</v>
      </c>
    </row>
    <row r="2" spans="1:26" x14ac:dyDescent="0.3">
      <c r="A2" s="50" t="s">
        <v>1</v>
      </c>
      <c r="B2" s="51" t="s">
        <v>7</v>
      </c>
      <c r="C2" s="52" t="s">
        <v>8</v>
      </c>
      <c r="D2" s="515" t="s">
        <v>40</v>
      </c>
      <c r="E2" s="53" t="s">
        <v>9</v>
      </c>
      <c r="F2" s="515" t="s">
        <v>436</v>
      </c>
    </row>
    <row r="3" spans="1:26" x14ac:dyDescent="0.3">
      <c r="A3" s="4" t="s">
        <v>2</v>
      </c>
      <c r="B3" s="2" t="s">
        <v>7</v>
      </c>
      <c r="C3" s="49" t="s">
        <v>16</v>
      </c>
      <c r="D3" s="516"/>
      <c r="E3" s="3" t="s">
        <v>15</v>
      </c>
      <c r="F3" s="516"/>
      <c r="T3" s="119" t="s">
        <v>83</v>
      </c>
      <c r="U3" t="s">
        <v>53</v>
      </c>
      <c r="V3" t="s">
        <v>3</v>
      </c>
      <c r="W3" t="s">
        <v>4</v>
      </c>
      <c r="X3" t="s">
        <v>280</v>
      </c>
      <c r="Y3" t="s">
        <v>323</v>
      </c>
      <c r="Z3" t="s">
        <v>292</v>
      </c>
    </row>
    <row r="4" spans="1:26" x14ac:dyDescent="0.3">
      <c r="A4" s="4" t="s">
        <v>3</v>
      </c>
      <c r="B4" s="2" t="s">
        <v>10</v>
      </c>
      <c r="C4" s="48" t="s">
        <v>11</v>
      </c>
      <c r="D4" s="516"/>
      <c r="E4" s="3" t="s">
        <v>12</v>
      </c>
      <c r="F4" s="516"/>
      <c r="S4" t="s">
        <v>72</v>
      </c>
      <c r="T4" s="119">
        <v>0</v>
      </c>
      <c r="U4">
        <v>1</v>
      </c>
      <c r="V4">
        <v>1</v>
      </c>
      <c r="W4">
        <v>0</v>
      </c>
      <c r="X4">
        <v>0</v>
      </c>
      <c r="Y4">
        <v>0</v>
      </c>
      <c r="Z4">
        <v>0</v>
      </c>
    </row>
    <row r="5" spans="1:26" x14ac:dyDescent="0.3">
      <c r="A5" s="4" t="s">
        <v>4</v>
      </c>
      <c r="B5" s="2" t="s">
        <v>24</v>
      </c>
      <c r="C5" s="48" t="s">
        <v>25</v>
      </c>
      <c r="D5" s="516"/>
      <c r="E5" s="3" t="s">
        <v>15</v>
      </c>
      <c r="F5" s="516"/>
      <c r="S5" t="s">
        <v>29</v>
      </c>
      <c r="T5" s="119">
        <v>0</v>
      </c>
      <c r="U5">
        <v>1</v>
      </c>
      <c r="V5">
        <v>0</v>
      </c>
      <c r="W5">
        <v>0</v>
      </c>
      <c r="X5">
        <v>0</v>
      </c>
      <c r="Y5" t="s">
        <v>346</v>
      </c>
      <c r="Z5">
        <v>0</v>
      </c>
    </row>
    <row r="6" spans="1:26" ht="15" thickBot="1" x14ac:dyDescent="0.35">
      <c r="A6" s="4" t="s">
        <v>6</v>
      </c>
      <c r="B6" s="2"/>
      <c r="C6" s="48"/>
      <c r="D6" s="516"/>
      <c r="E6" s="3"/>
      <c r="F6" s="516"/>
      <c r="S6" t="s">
        <v>71</v>
      </c>
      <c r="T6" s="119">
        <v>1</v>
      </c>
      <c r="U6">
        <v>1</v>
      </c>
      <c r="V6">
        <v>1</v>
      </c>
      <c r="W6">
        <v>0</v>
      </c>
      <c r="X6">
        <v>0</v>
      </c>
      <c r="Y6" t="s">
        <v>346</v>
      </c>
      <c r="Z6">
        <v>0</v>
      </c>
    </row>
    <row r="7" spans="1:26" ht="31.5" customHeight="1" x14ac:dyDescent="0.3">
      <c r="A7" s="4" t="s">
        <v>5</v>
      </c>
      <c r="B7" s="2"/>
      <c r="C7" s="48"/>
      <c r="D7" s="517"/>
      <c r="E7" s="3"/>
      <c r="F7" s="517"/>
      <c r="I7" s="24" t="s">
        <v>348</v>
      </c>
      <c r="J7" s="247" t="s">
        <v>347</v>
      </c>
      <c r="K7" s="36"/>
    </row>
    <row r="8" spans="1:26" x14ac:dyDescent="0.3">
      <c r="I8" s="30" t="s">
        <v>363</v>
      </c>
      <c r="J8" s="130" t="s">
        <v>362</v>
      </c>
      <c r="K8" s="37"/>
    </row>
    <row r="9" spans="1:26" ht="15" thickBot="1" x14ac:dyDescent="0.35">
      <c r="A9" s="125" t="s">
        <v>377</v>
      </c>
      <c r="I9" s="33" t="s">
        <v>361</v>
      </c>
      <c r="J9" s="131" t="s">
        <v>360</v>
      </c>
      <c r="K9" s="38"/>
    </row>
    <row r="10" spans="1:26" ht="15" thickBot="1" x14ac:dyDescent="0.35">
      <c r="A10" s="45" t="s">
        <v>0</v>
      </c>
      <c r="B10" s="46" t="s">
        <v>46</v>
      </c>
      <c r="C10" s="47" t="s">
        <v>375</v>
      </c>
      <c r="D10" s="132" t="s">
        <v>376</v>
      </c>
      <c r="K10" s="60"/>
    </row>
    <row r="11" spans="1:26" ht="15" thickBot="1" x14ac:dyDescent="0.35">
      <c r="A11" s="518" t="s">
        <v>2</v>
      </c>
      <c r="B11" s="5">
        <v>1</v>
      </c>
      <c r="C11" s="5" t="s">
        <v>18</v>
      </c>
      <c r="D11" s="6" t="s">
        <v>18</v>
      </c>
      <c r="K11" s="509" t="s">
        <v>47</v>
      </c>
      <c r="L11" s="510"/>
      <c r="M11" s="510"/>
      <c r="N11" s="510"/>
      <c r="O11" s="510"/>
      <c r="P11" s="511"/>
    </row>
    <row r="12" spans="1:26" ht="29.4" thickBot="1" x14ac:dyDescent="0.35">
      <c r="A12" s="519"/>
      <c r="B12" s="7">
        <v>1</v>
      </c>
      <c r="C12" s="7" t="s">
        <v>18</v>
      </c>
      <c r="D12" s="8" t="s">
        <v>17</v>
      </c>
      <c r="E12" s="119" t="s">
        <v>37</v>
      </c>
      <c r="I12" s="16" t="s">
        <v>21</v>
      </c>
      <c r="J12" s="16" t="s">
        <v>20</v>
      </c>
      <c r="K12" s="244" t="s">
        <v>83</v>
      </c>
      <c r="L12" s="245" t="s">
        <v>53</v>
      </c>
      <c r="M12" s="244" t="s">
        <v>388</v>
      </c>
      <c r="N12" s="244" t="s">
        <v>389</v>
      </c>
      <c r="O12" s="244" t="s">
        <v>323</v>
      </c>
      <c r="P12" s="246" t="s">
        <v>292</v>
      </c>
      <c r="Q12" s="23" t="s">
        <v>22</v>
      </c>
    </row>
    <row r="13" spans="1:26" x14ac:dyDescent="0.3">
      <c r="A13" s="519"/>
      <c r="B13" s="7">
        <v>1</v>
      </c>
      <c r="C13" s="7" t="s">
        <v>17</v>
      </c>
      <c r="D13" s="8" t="s">
        <v>18</v>
      </c>
      <c r="E13" s="119"/>
      <c r="I13" s="17">
        <v>1</v>
      </c>
      <c r="J13" s="17" t="s">
        <v>348</v>
      </c>
      <c r="K13" s="25">
        <v>1</v>
      </c>
      <c r="L13" s="24">
        <v>0</v>
      </c>
      <c r="M13" s="25">
        <v>0</v>
      </c>
      <c r="N13" s="25">
        <v>0</v>
      </c>
      <c r="O13" s="25">
        <v>0</v>
      </c>
      <c r="P13" s="26">
        <v>0</v>
      </c>
      <c r="Q13" s="17">
        <f t="shared" ref="Q13:Q32" si="0">SUM(L13:P13)</f>
        <v>0</v>
      </c>
      <c r="T13" s="119" t="str">
        <f>INDEX(J13:P32,AND(MATCH('Output Summary'!$C$14,'Tool Scoring and Rule Overview'!K13:K32,0),MATCH('Output Summary'!$D$14,'Tool Scoring and Rule Overview'!L13:L32,0),MATCH('Output Summary'!$E$14,'Tool Scoring and Rule Overview'!M13:M32,0),MATCH('Output Summary'!$F$14,'Tool Scoring and Rule Overview'!N13:N32,0)),1)</f>
        <v>DD</v>
      </c>
    </row>
    <row r="14" spans="1:26" x14ac:dyDescent="0.3">
      <c r="A14" s="519"/>
      <c r="B14" s="7">
        <v>0</v>
      </c>
      <c r="C14" s="7" t="s">
        <v>17</v>
      </c>
      <c r="D14" s="8" t="s">
        <v>17</v>
      </c>
      <c r="E14" s="119"/>
      <c r="I14" s="17">
        <v>2</v>
      </c>
      <c r="J14" s="17" t="s">
        <v>348</v>
      </c>
      <c r="K14" s="28">
        <v>0</v>
      </c>
      <c r="L14" s="27">
        <v>1</v>
      </c>
      <c r="M14" s="28">
        <v>1</v>
      </c>
      <c r="N14" s="28">
        <v>0</v>
      </c>
      <c r="O14" s="28">
        <v>0</v>
      </c>
      <c r="P14" s="29">
        <v>0</v>
      </c>
      <c r="Q14" s="17">
        <f t="shared" si="0"/>
        <v>2</v>
      </c>
      <c r="T14" s="119" t="s">
        <v>378</v>
      </c>
    </row>
    <row r="15" spans="1:26" x14ac:dyDescent="0.3">
      <c r="A15" s="519"/>
      <c r="B15" s="7">
        <v>1</v>
      </c>
      <c r="C15" s="7" t="s">
        <v>19</v>
      </c>
      <c r="D15" s="8" t="s">
        <v>18</v>
      </c>
      <c r="E15" s="119" t="s">
        <v>42</v>
      </c>
      <c r="I15" s="17">
        <v>3</v>
      </c>
      <c r="J15" s="17" t="s">
        <v>348</v>
      </c>
      <c r="K15" s="28">
        <v>0</v>
      </c>
      <c r="L15" s="27">
        <v>1</v>
      </c>
      <c r="M15" s="28">
        <v>0</v>
      </c>
      <c r="N15" s="28">
        <v>1</v>
      </c>
      <c r="O15" s="28">
        <v>0</v>
      </c>
      <c r="P15" s="29">
        <v>0</v>
      </c>
      <c r="Q15" s="17">
        <f t="shared" si="0"/>
        <v>2</v>
      </c>
    </row>
    <row r="16" spans="1:26" ht="15" thickBot="1" x14ac:dyDescent="0.35">
      <c r="A16" s="520"/>
      <c r="B16" s="9">
        <v>0</v>
      </c>
      <c r="C16" s="7" t="s">
        <v>19</v>
      </c>
      <c r="D16" s="8" t="s">
        <v>17</v>
      </c>
      <c r="E16" s="119" t="s">
        <v>43</v>
      </c>
      <c r="I16" s="17">
        <v>4</v>
      </c>
      <c r="J16" s="17" t="s">
        <v>348</v>
      </c>
      <c r="K16" s="28">
        <v>0</v>
      </c>
      <c r="L16" s="27">
        <v>1</v>
      </c>
      <c r="M16" s="28">
        <v>0</v>
      </c>
      <c r="N16" s="28">
        <v>0</v>
      </c>
      <c r="O16" s="28">
        <v>1</v>
      </c>
      <c r="P16" s="29">
        <v>0</v>
      </c>
      <c r="Q16" s="17">
        <f>SUM(L16:P16)</f>
        <v>2</v>
      </c>
    </row>
    <row r="17" spans="1:17" x14ac:dyDescent="0.3">
      <c r="A17" s="522" t="s">
        <v>1</v>
      </c>
      <c r="B17" s="5">
        <v>1</v>
      </c>
      <c r="C17" s="5" t="s">
        <v>18</v>
      </c>
      <c r="D17" s="6" t="s">
        <v>18</v>
      </c>
      <c r="E17" s="119"/>
      <c r="I17" s="17">
        <v>5</v>
      </c>
      <c r="J17" s="17" t="s">
        <v>348</v>
      </c>
      <c r="K17" s="28">
        <v>0</v>
      </c>
      <c r="L17" s="27">
        <v>0</v>
      </c>
      <c r="M17" s="28">
        <v>0</v>
      </c>
      <c r="N17" s="28">
        <v>1</v>
      </c>
      <c r="O17" s="28">
        <v>1</v>
      </c>
      <c r="P17" s="29">
        <v>0</v>
      </c>
      <c r="Q17" s="17">
        <f>SUM(L17:P17)</f>
        <v>2</v>
      </c>
    </row>
    <row r="18" spans="1:17" x14ac:dyDescent="0.3">
      <c r="A18" s="523"/>
      <c r="B18" s="107">
        <v>0</v>
      </c>
      <c r="C18" s="107" t="s">
        <v>18</v>
      </c>
      <c r="D18" s="133" t="s">
        <v>17</v>
      </c>
      <c r="E18" s="119" t="s">
        <v>57</v>
      </c>
      <c r="I18" s="17">
        <v>6</v>
      </c>
      <c r="J18" s="17" t="s">
        <v>348</v>
      </c>
      <c r="K18" s="28">
        <v>0</v>
      </c>
      <c r="L18" s="27">
        <v>0</v>
      </c>
      <c r="M18" s="28">
        <v>1</v>
      </c>
      <c r="N18" s="28">
        <v>1</v>
      </c>
      <c r="O18" s="28">
        <v>0</v>
      </c>
      <c r="P18" s="29">
        <v>0</v>
      </c>
      <c r="Q18" s="17">
        <f t="shared" si="0"/>
        <v>2</v>
      </c>
    </row>
    <row r="19" spans="1:17" x14ac:dyDescent="0.3">
      <c r="A19" s="523"/>
      <c r="B19" s="107">
        <v>1</v>
      </c>
      <c r="C19" s="107" t="s">
        <v>17</v>
      </c>
      <c r="D19" s="133" t="s">
        <v>18</v>
      </c>
      <c r="E19" s="119" t="s">
        <v>58</v>
      </c>
      <c r="I19" s="17">
        <v>7</v>
      </c>
      <c r="J19" s="17" t="s">
        <v>348</v>
      </c>
      <c r="K19" s="28">
        <v>0</v>
      </c>
      <c r="L19" s="27">
        <v>1</v>
      </c>
      <c r="M19" s="28">
        <v>1</v>
      </c>
      <c r="N19" s="28">
        <v>1</v>
      </c>
      <c r="O19" s="28">
        <v>0</v>
      </c>
      <c r="P19" s="29">
        <v>0</v>
      </c>
      <c r="Q19" s="17">
        <f t="shared" si="0"/>
        <v>3</v>
      </c>
    </row>
    <row r="20" spans="1:17" x14ac:dyDescent="0.3">
      <c r="A20" s="523"/>
      <c r="B20" s="107">
        <v>0</v>
      </c>
      <c r="C20" s="107" t="s">
        <v>17</v>
      </c>
      <c r="D20" s="133" t="s">
        <v>17</v>
      </c>
      <c r="E20" s="119"/>
      <c r="I20" s="18">
        <v>8</v>
      </c>
      <c r="J20" s="18" t="s">
        <v>363</v>
      </c>
      <c r="K20" s="31">
        <v>0</v>
      </c>
      <c r="L20" s="30">
        <v>1</v>
      </c>
      <c r="M20" s="31">
        <v>0</v>
      </c>
      <c r="N20" s="31">
        <v>0</v>
      </c>
      <c r="O20" s="31">
        <v>0</v>
      </c>
      <c r="P20" s="32">
        <v>0</v>
      </c>
      <c r="Q20" s="18">
        <f t="shared" si="0"/>
        <v>1</v>
      </c>
    </row>
    <row r="21" spans="1:17" x14ac:dyDescent="0.3">
      <c r="A21" s="523"/>
      <c r="B21" s="107">
        <v>1</v>
      </c>
      <c r="C21" s="107" t="s">
        <v>18</v>
      </c>
      <c r="D21" s="134" t="s">
        <v>19</v>
      </c>
      <c r="E21" s="119"/>
      <c r="I21" s="18">
        <v>9</v>
      </c>
      <c r="J21" s="18" t="s">
        <v>363</v>
      </c>
      <c r="K21" s="31">
        <v>0</v>
      </c>
      <c r="L21" s="30">
        <v>0</v>
      </c>
      <c r="M21" s="31">
        <v>1</v>
      </c>
      <c r="N21" s="31">
        <v>0</v>
      </c>
      <c r="O21" s="31">
        <v>0</v>
      </c>
      <c r="P21" s="32">
        <v>0</v>
      </c>
      <c r="Q21" s="18">
        <f t="shared" si="0"/>
        <v>1</v>
      </c>
    </row>
    <row r="22" spans="1:17" ht="15" thickBot="1" x14ac:dyDescent="0.35">
      <c r="A22" s="524"/>
      <c r="B22" s="135">
        <v>0</v>
      </c>
      <c r="C22" s="135" t="s">
        <v>17</v>
      </c>
      <c r="D22" s="136" t="s">
        <v>19</v>
      </c>
      <c r="E22" s="119"/>
      <c r="I22" s="18">
        <v>10</v>
      </c>
      <c r="J22" s="18" t="s">
        <v>363</v>
      </c>
      <c r="K22" s="31">
        <v>0</v>
      </c>
      <c r="L22" s="30">
        <v>0</v>
      </c>
      <c r="M22" s="31">
        <v>0</v>
      </c>
      <c r="N22" s="31">
        <v>1</v>
      </c>
      <c r="O22" s="31">
        <v>0</v>
      </c>
      <c r="P22" s="32">
        <v>0</v>
      </c>
      <c r="Q22" s="18">
        <f t="shared" si="0"/>
        <v>1</v>
      </c>
    </row>
    <row r="23" spans="1:17" x14ac:dyDescent="0.3">
      <c r="A23" s="518" t="s">
        <v>388</v>
      </c>
      <c r="B23" s="137">
        <v>1</v>
      </c>
      <c r="C23" s="137" t="s">
        <v>18</v>
      </c>
      <c r="D23" s="138" t="s">
        <v>18</v>
      </c>
      <c r="E23" s="119"/>
      <c r="I23" s="18">
        <v>11</v>
      </c>
      <c r="J23" s="18" t="s">
        <v>363</v>
      </c>
      <c r="K23" s="31">
        <v>0</v>
      </c>
      <c r="L23" s="30">
        <v>1</v>
      </c>
      <c r="M23" s="31">
        <v>0</v>
      </c>
      <c r="N23" s="31">
        <v>0</v>
      </c>
      <c r="O23" s="31">
        <v>1</v>
      </c>
      <c r="P23" s="32">
        <v>0</v>
      </c>
      <c r="Q23" s="18">
        <f t="shared" si="0"/>
        <v>2</v>
      </c>
    </row>
    <row r="24" spans="1:17" x14ac:dyDescent="0.3">
      <c r="A24" s="519"/>
      <c r="B24" s="107">
        <v>0</v>
      </c>
      <c r="C24" s="107" t="s">
        <v>18</v>
      </c>
      <c r="D24" s="133" t="s">
        <v>17</v>
      </c>
      <c r="E24" s="119" t="s">
        <v>57</v>
      </c>
      <c r="I24" s="18">
        <v>12</v>
      </c>
      <c r="J24" s="18" t="s">
        <v>363</v>
      </c>
      <c r="K24" s="31">
        <v>0</v>
      </c>
      <c r="L24" s="30">
        <v>1</v>
      </c>
      <c r="M24" s="31">
        <v>0</v>
      </c>
      <c r="N24" s="31">
        <v>0</v>
      </c>
      <c r="O24" s="31">
        <v>0</v>
      </c>
      <c r="P24" s="32">
        <v>1</v>
      </c>
      <c r="Q24" s="18">
        <f t="shared" si="0"/>
        <v>2</v>
      </c>
    </row>
    <row r="25" spans="1:17" x14ac:dyDescent="0.3">
      <c r="A25" s="519"/>
      <c r="B25" s="107">
        <v>1</v>
      </c>
      <c r="C25" s="107" t="s">
        <v>17</v>
      </c>
      <c r="D25" s="133" t="s">
        <v>18</v>
      </c>
      <c r="E25" s="119" t="s">
        <v>58</v>
      </c>
      <c r="I25" s="18">
        <v>13</v>
      </c>
      <c r="J25" s="18" t="s">
        <v>363</v>
      </c>
      <c r="K25" s="31">
        <v>0</v>
      </c>
      <c r="L25" s="30">
        <v>1</v>
      </c>
      <c r="M25" s="31">
        <v>0</v>
      </c>
      <c r="N25" s="31">
        <v>0</v>
      </c>
      <c r="O25" s="31">
        <v>1</v>
      </c>
      <c r="P25" s="32">
        <v>1</v>
      </c>
      <c r="Q25" s="18">
        <f t="shared" si="0"/>
        <v>3</v>
      </c>
    </row>
    <row r="26" spans="1:17" x14ac:dyDescent="0.3">
      <c r="A26" s="519"/>
      <c r="B26" s="107">
        <v>0</v>
      </c>
      <c r="C26" s="107" t="s">
        <v>17</v>
      </c>
      <c r="D26" s="133" t="s">
        <v>17</v>
      </c>
      <c r="E26" s="119"/>
      <c r="I26" s="18">
        <v>14</v>
      </c>
      <c r="J26" s="18" t="s">
        <v>363</v>
      </c>
      <c r="K26" s="31">
        <v>0</v>
      </c>
      <c r="L26" s="30">
        <v>0</v>
      </c>
      <c r="M26" s="31">
        <v>1</v>
      </c>
      <c r="N26" s="31">
        <v>0</v>
      </c>
      <c r="O26" s="31">
        <v>1</v>
      </c>
      <c r="P26" s="32">
        <v>0</v>
      </c>
      <c r="Q26" s="18">
        <f t="shared" si="0"/>
        <v>2</v>
      </c>
    </row>
    <row r="27" spans="1:17" x14ac:dyDescent="0.3">
      <c r="A27" s="519"/>
      <c r="B27" s="107">
        <v>1</v>
      </c>
      <c r="C27" s="107" t="s">
        <v>18</v>
      </c>
      <c r="D27" s="134" t="s">
        <v>19</v>
      </c>
      <c r="E27" s="119"/>
      <c r="I27" s="18">
        <v>15</v>
      </c>
      <c r="J27" s="18" t="s">
        <v>363</v>
      </c>
      <c r="K27" s="31">
        <v>0</v>
      </c>
      <c r="L27" s="30">
        <v>0</v>
      </c>
      <c r="M27" s="31">
        <v>1</v>
      </c>
      <c r="N27" s="31">
        <v>0</v>
      </c>
      <c r="O27" s="31">
        <v>0</v>
      </c>
      <c r="P27" s="32">
        <v>1</v>
      </c>
      <c r="Q27" s="18">
        <f t="shared" si="0"/>
        <v>2</v>
      </c>
    </row>
    <row r="28" spans="1:17" ht="15" thickBot="1" x14ac:dyDescent="0.35">
      <c r="A28" s="520"/>
      <c r="B28" s="135">
        <v>0</v>
      </c>
      <c r="C28" s="135" t="s">
        <v>17</v>
      </c>
      <c r="D28" s="136" t="s">
        <v>19</v>
      </c>
      <c r="E28" s="119"/>
      <c r="I28" s="18">
        <v>16</v>
      </c>
      <c r="J28" s="18" t="s">
        <v>363</v>
      </c>
      <c r="K28" s="31">
        <v>0</v>
      </c>
      <c r="L28" s="30">
        <v>0</v>
      </c>
      <c r="M28" s="31">
        <v>1</v>
      </c>
      <c r="N28" s="31">
        <v>0</v>
      </c>
      <c r="O28" s="31">
        <v>1</v>
      </c>
      <c r="P28" s="32">
        <v>1</v>
      </c>
      <c r="Q28" s="18">
        <f t="shared" si="0"/>
        <v>3</v>
      </c>
    </row>
    <row r="29" spans="1:17" x14ac:dyDescent="0.3">
      <c r="A29" s="518" t="s">
        <v>389</v>
      </c>
      <c r="B29" s="137">
        <v>1</v>
      </c>
      <c r="C29" s="137" t="s">
        <v>18</v>
      </c>
      <c r="D29" s="138" t="s">
        <v>18</v>
      </c>
      <c r="E29" s="119"/>
      <c r="I29" s="18">
        <v>17</v>
      </c>
      <c r="J29" s="18" t="s">
        <v>363</v>
      </c>
      <c r="K29" s="31">
        <v>0</v>
      </c>
      <c r="L29" s="30">
        <v>0</v>
      </c>
      <c r="M29" s="31">
        <v>0</v>
      </c>
      <c r="N29" s="31">
        <v>1</v>
      </c>
      <c r="O29" s="31">
        <v>1</v>
      </c>
      <c r="P29" s="32">
        <v>0</v>
      </c>
      <c r="Q29" s="18">
        <f t="shared" si="0"/>
        <v>2</v>
      </c>
    </row>
    <row r="30" spans="1:17" x14ac:dyDescent="0.3">
      <c r="A30" s="519"/>
      <c r="B30" s="107">
        <v>0</v>
      </c>
      <c r="C30" s="107" t="s">
        <v>18</v>
      </c>
      <c r="D30" s="133" t="s">
        <v>17</v>
      </c>
      <c r="E30" s="119" t="s">
        <v>57</v>
      </c>
      <c r="I30" s="18">
        <v>18</v>
      </c>
      <c r="J30" s="18" t="s">
        <v>363</v>
      </c>
      <c r="K30" s="31">
        <v>0</v>
      </c>
      <c r="L30" s="30">
        <v>0</v>
      </c>
      <c r="M30" s="31">
        <v>0</v>
      </c>
      <c r="N30" s="31">
        <v>1</v>
      </c>
      <c r="O30" s="31">
        <v>0</v>
      </c>
      <c r="P30" s="32">
        <v>1</v>
      </c>
      <c r="Q30" s="18">
        <f t="shared" si="0"/>
        <v>2</v>
      </c>
    </row>
    <row r="31" spans="1:17" x14ac:dyDescent="0.3">
      <c r="A31" s="519"/>
      <c r="B31" s="107">
        <v>1</v>
      </c>
      <c r="C31" s="107" t="s">
        <v>17</v>
      </c>
      <c r="D31" s="133" t="s">
        <v>18</v>
      </c>
      <c r="E31" s="119" t="s">
        <v>58</v>
      </c>
      <c r="I31" s="18">
        <v>19</v>
      </c>
      <c r="J31" s="18" t="s">
        <v>363</v>
      </c>
      <c r="K31" s="31">
        <v>0</v>
      </c>
      <c r="L31" s="30">
        <v>0</v>
      </c>
      <c r="M31" s="31">
        <v>0</v>
      </c>
      <c r="N31" s="31">
        <v>1</v>
      </c>
      <c r="O31" s="31">
        <v>1</v>
      </c>
      <c r="P31" s="32">
        <v>1</v>
      </c>
      <c r="Q31" s="18">
        <f t="shared" si="0"/>
        <v>3</v>
      </c>
    </row>
    <row r="32" spans="1:17" ht="15" thickBot="1" x14ac:dyDescent="0.35">
      <c r="A32" s="519"/>
      <c r="B32" s="7">
        <v>0</v>
      </c>
      <c r="C32" s="7" t="s">
        <v>17</v>
      </c>
      <c r="D32" s="8" t="s">
        <v>17</v>
      </c>
      <c r="E32" s="119"/>
      <c r="I32" s="19">
        <v>20</v>
      </c>
      <c r="J32" s="19" t="s">
        <v>361</v>
      </c>
      <c r="K32" s="34">
        <v>0</v>
      </c>
      <c r="L32" s="33">
        <v>0</v>
      </c>
      <c r="M32" s="34">
        <v>0</v>
      </c>
      <c r="N32" s="34">
        <v>0</v>
      </c>
      <c r="O32" s="34">
        <v>0</v>
      </c>
      <c r="P32" s="35">
        <v>0</v>
      </c>
      <c r="Q32" s="19">
        <f t="shared" si="0"/>
        <v>0</v>
      </c>
    </row>
    <row r="33" spans="1:17" x14ac:dyDescent="0.3">
      <c r="A33" s="519"/>
      <c r="B33" s="7">
        <v>1</v>
      </c>
      <c r="C33" s="7" t="s">
        <v>18</v>
      </c>
      <c r="D33" s="10" t="s">
        <v>19</v>
      </c>
    </row>
    <row r="34" spans="1:17" ht="15" thickBot="1" x14ac:dyDescent="0.35">
      <c r="A34" s="520"/>
      <c r="B34" s="9">
        <v>0</v>
      </c>
      <c r="C34" s="9" t="s">
        <v>17</v>
      </c>
      <c r="D34" s="11" t="s">
        <v>19</v>
      </c>
    </row>
    <row r="35" spans="1:17" ht="12.75" customHeight="1" x14ac:dyDescent="0.3">
      <c r="A35" s="526" t="s">
        <v>292</v>
      </c>
      <c r="B35" s="137">
        <v>1</v>
      </c>
      <c r="C35" s="137" t="s">
        <v>18</v>
      </c>
      <c r="D35" s="138" t="s">
        <v>18</v>
      </c>
    </row>
    <row r="36" spans="1:17" x14ac:dyDescent="0.3">
      <c r="A36" s="527"/>
      <c r="B36" s="107">
        <v>0</v>
      </c>
      <c r="C36" s="107" t="s">
        <v>18</v>
      </c>
      <c r="D36" s="133" t="s">
        <v>17</v>
      </c>
    </row>
    <row r="37" spans="1:17" x14ac:dyDescent="0.3">
      <c r="A37" s="527"/>
      <c r="B37" s="107">
        <v>1</v>
      </c>
      <c r="C37" s="107" t="s">
        <v>17</v>
      </c>
      <c r="D37" s="133" t="s">
        <v>18</v>
      </c>
      <c r="J37" s="521" t="s">
        <v>374</v>
      </c>
      <c r="K37" s="521"/>
      <c r="L37" s="521"/>
      <c r="M37" s="521"/>
      <c r="N37" s="521"/>
      <c r="O37" s="521"/>
      <c r="P37" s="521"/>
      <c r="Q37" s="521"/>
    </row>
    <row r="38" spans="1:17" ht="18" customHeight="1" x14ac:dyDescent="0.3">
      <c r="A38" s="527"/>
      <c r="B38" s="7">
        <v>0</v>
      </c>
      <c r="C38" s="7" t="s">
        <v>17</v>
      </c>
      <c r="D38" s="8" t="s">
        <v>17</v>
      </c>
    </row>
    <row r="39" spans="1:17" x14ac:dyDescent="0.3">
      <c r="A39" s="527"/>
      <c r="B39" s="7">
        <v>1</v>
      </c>
      <c r="C39" s="7" t="s">
        <v>18</v>
      </c>
      <c r="D39" s="10" t="s">
        <v>19</v>
      </c>
    </row>
    <row r="40" spans="1:17" ht="15" thickBot="1" x14ac:dyDescent="0.35">
      <c r="A40" s="528"/>
      <c r="B40" s="9">
        <v>0</v>
      </c>
      <c r="C40" s="9" t="s">
        <v>17</v>
      </c>
      <c r="D40" s="11" t="s">
        <v>19</v>
      </c>
    </row>
    <row r="41" spans="1:17" ht="15" thickBot="1" x14ac:dyDescent="0.35"/>
    <row r="42" spans="1:17" x14ac:dyDescent="0.3">
      <c r="A42" s="39"/>
      <c r="B42" s="40" t="s">
        <v>13</v>
      </c>
      <c r="C42" s="12"/>
      <c r="D42" s="13"/>
    </row>
    <row r="43" spans="1:17" x14ac:dyDescent="0.3">
      <c r="A43" s="41">
        <v>1</v>
      </c>
      <c r="B43" s="513" t="s">
        <v>14</v>
      </c>
      <c r="C43" s="513"/>
      <c r="D43" s="514"/>
    </row>
    <row r="44" spans="1:17" x14ac:dyDescent="0.3">
      <c r="A44" s="525">
        <v>2</v>
      </c>
      <c r="B44" s="513" t="s">
        <v>59</v>
      </c>
      <c r="C44" s="513"/>
      <c r="D44" s="514"/>
    </row>
    <row r="45" spans="1:17" x14ac:dyDescent="0.3">
      <c r="A45" s="525"/>
      <c r="B45" s="513"/>
      <c r="C45" s="513"/>
      <c r="D45" s="514"/>
    </row>
    <row r="46" spans="1:17" ht="15" thickBot="1" x14ac:dyDescent="0.35">
      <c r="A46" s="42"/>
      <c r="B46" s="14"/>
      <c r="C46" s="14"/>
      <c r="D46" s="15"/>
    </row>
    <row r="47" spans="1:17" ht="15.6" x14ac:dyDescent="0.3">
      <c r="A47" s="61" t="s">
        <v>69</v>
      </c>
    </row>
    <row r="48" spans="1:17" x14ac:dyDescent="0.3">
      <c r="A48">
        <v>1</v>
      </c>
      <c r="B48" t="s">
        <v>70</v>
      </c>
    </row>
  </sheetData>
  <mergeCells count="12">
    <mergeCell ref="B44:D45"/>
    <mergeCell ref="A11:A16"/>
    <mergeCell ref="A17:A22"/>
    <mergeCell ref="A23:A28"/>
    <mergeCell ref="A44:A45"/>
    <mergeCell ref="A35:A40"/>
    <mergeCell ref="K11:P11"/>
    <mergeCell ref="B43:D43"/>
    <mergeCell ref="D2:D7"/>
    <mergeCell ref="F2:F7"/>
    <mergeCell ref="A29:A34"/>
    <mergeCell ref="J37:Q3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pageSetUpPr autoPageBreaks="0"/>
  </sheetPr>
  <dimension ref="A1:J43"/>
  <sheetViews>
    <sheetView showGridLines="0" showRowColHeaders="0" zoomScale="80" zoomScaleNormal="80" workbookViewId="0">
      <selection activeCell="D47" sqref="D47"/>
    </sheetView>
  </sheetViews>
  <sheetFormatPr defaultRowHeight="14.4" x14ac:dyDescent="0.3"/>
  <cols>
    <col min="1" max="1" width="15.21875" style="75" customWidth="1"/>
    <col min="2" max="2" width="17.77734375" style="75" customWidth="1"/>
    <col min="3" max="3" width="30.109375" style="75" customWidth="1"/>
    <col min="4" max="4" width="80.5546875" style="75" customWidth="1"/>
    <col min="5" max="5" width="26.21875" style="73" customWidth="1"/>
    <col min="6" max="6" width="0" style="78" hidden="1" customWidth="1"/>
    <col min="7" max="8" width="26.21875" style="75" customWidth="1"/>
    <col min="9" max="9" width="28.21875" style="75" customWidth="1"/>
    <col min="10" max="10" width="74.44140625" style="75" customWidth="1"/>
  </cols>
  <sheetData>
    <row r="1" spans="1:10" ht="16.2" thickBot="1" x14ac:dyDescent="0.35">
      <c r="A1" s="315" t="s">
        <v>90</v>
      </c>
      <c r="B1" s="316" t="s">
        <v>91</v>
      </c>
      <c r="C1" s="330" t="s">
        <v>92</v>
      </c>
      <c r="D1" s="316" t="s">
        <v>93</v>
      </c>
      <c r="E1" s="316" t="s">
        <v>98</v>
      </c>
      <c r="F1" s="317"/>
      <c r="G1" s="316" t="s">
        <v>95</v>
      </c>
      <c r="H1" s="330" t="s">
        <v>96</v>
      </c>
      <c r="I1" s="318" t="s">
        <v>97</v>
      </c>
      <c r="J1" s="319" t="s">
        <v>94</v>
      </c>
    </row>
    <row r="2" spans="1:10" ht="27.6" x14ac:dyDescent="0.3">
      <c r="A2" s="434" t="str">
        <f>IF('Output Reflection'!P42=FALSE, "",IF(COUNTIF(F2:F7, "TRUE")=SUMPRODUCT(--ISLOGICAL(F2:F7)), "COMPLETE", "INCOMPLETE"))</f>
        <v/>
      </c>
      <c r="B2" s="437" t="s">
        <v>99</v>
      </c>
      <c r="C2" s="440" t="s">
        <v>163</v>
      </c>
      <c r="D2" s="331" t="s">
        <v>100</v>
      </c>
      <c r="E2" s="321"/>
      <c r="F2" s="322" t="b">
        <v>0</v>
      </c>
      <c r="G2" s="320" t="s">
        <v>53</v>
      </c>
      <c r="H2" s="320" t="s">
        <v>81</v>
      </c>
      <c r="I2" s="298" t="s">
        <v>102</v>
      </c>
      <c r="J2" s="299" t="s">
        <v>101</v>
      </c>
    </row>
    <row r="3" spans="1:10" x14ac:dyDescent="0.3">
      <c r="A3" s="435"/>
      <c r="B3" s="438"/>
      <c r="C3" s="441"/>
      <c r="D3" s="332" t="s">
        <v>103</v>
      </c>
      <c r="E3" s="311"/>
      <c r="F3" s="312" t="b">
        <v>0</v>
      </c>
      <c r="G3" s="310" t="s">
        <v>155</v>
      </c>
      <c r="H3" s="310" t="s">
        <v>105</v>
      </c>
      <c r="I3" s="297" t="s">
        <v>106</v>
      </c>
      <c r="J3" s="300" t="s">
        <v>104</v>
      </c>
    </row>
    <row r="4" spans="1:10" ht="27.6" x14ac:dyDescent="0.3">
      <c r="A4" s="435"/>
      <c r="B4" s="438"/>
      <c r="C4" s="441"/>
      <c r="D4" s="332" t="s">
        <v>107</v>
      </c>
      <c r="E4" s="311"/>
      <c r="F4" s="312" t="b">
        <v>0</v>
      </c>
      <c r="G4" s="310" t="s">
        <v>83</v>
      </c>
      <c r="H4" s="310" t="s">
        <v>109</v>
      </c>
      <c r="I4" s="297" t="s">
        <v>110</v>
      </c>
      <c r="J4" s="301" t="s">
        <v>108</v>
      </c>
    </row>
    <row r="5" spans="1:10" ht="41.4" x14ac:dyDescent="0.3">
      <c r="A5" s="435"/>
      <c r="B5" s="438"/>
      <c r="C5" s="441"/>
      <c r="D5" s="332" t="s">
        <v>111</v>
      </c>
      <c r="E5" s="311"/>
      <c r="F5" s="312" t="b">
        <v>0</v>
      </c>
      <c r="G5" s="310" t="s">
        <v>112</v>
      </c>
      <c r="H5" s="313" t="s">
        <v>66</v>
      </c>
      <c r="I5" s="297" t="s">
        <v>113</v>
      </c>
      <c r="J5" s="300"/>
    </row>
    <row r="6" spans="1:10" x14ac:dyDescent="0.3">
      <c r="A6" s="435"/>
      <c r="B6" s="438"/>
      <c r="C6" s="441"/>
      <c r="D6" s="332" t="s">
        <v>111</v>
      </c>
      <c r="E6" s="311"/>
      <c r="F6" s="312" t="b">
        <v>0</v>
      </c>
      <c r="G6" s="310" t="s">
        <v>155</v>
      </c>
      <c r="H6" s="310" t="s">
        <v>105</v>
      </c>
      <c r="I6" s="297" t="s">
        <v>114</v>
      </c>
      <c r="J6" s="300"/>
    </row>
    <row r="7" spans="1:10" ht="28.2" thickBot="1" x14ac:dyDescent="0.35">
      <c r="A7" s="436"/>
      <c r="B7" s="439"/>
      <c r="C7" s="442"/>
      <c r="D7" s="333" t="s">
        <v>115</v>
      </c>
      <c r="E7" s="325"/>
      <c r="F7" s="326" t="b">
        <v>0</v>
      </c>
      <c r="G7" s="324" t="s">
        <v>155</v>
      </c>
      <c r="H7" s="324" t="s">
        <v>105</v>
      </c>
      <c r="I7" s="303" t="s">
        <v>117</v>
      </c>
      <c r="J7" s="304" t="s">
        <v>116</v>
      </c>
    </row>
    <row r="8" spans="1:10" ht="27.6" x14ac:dyDescent="0.3">
      <c r="A8" s="434" t="str">
        <f>IF('Output Reflection'!P43=FALSE, "",IF(COUNTIF(F8:F17, "TRUE")=SUMPRODUCT(--ISLOGICAL(F8:F17)), "COMPLETE", "INCOMPLETE"))</f>
        <v/>
      </c>
      <c r="B8" s="437" t="s">
        <v>99</v>
      </c>
      <c r="C8" s="440" t="s">
        <v>164</v>
      </c>
      <c r="D8" s="334" t="s">
        <v>161</v>
      </c>
      <c r="E8" s="321"/>
      <c r="F8" s="322" t="b">
        <v>0</v>
      </c>
      <c r="G8" s="320" t="s">
        <v>155</v>
      </c>
      <c r="H8" s="320" t="s">
        <v>105</v>
      </c>
      <c r="I8" s="298" t="s">
        <v>118</v>
      </c>
      <c r="J8" s="305"/>
    </row>
    <row r="9" spans="1:10" ht="41.4" x14ac:dyDescent="0.3">
      <c r="A9" s="435"/>
      <c r="B9" s="438"/>
      <c r="C9" s="441"/>
      <c r="D9" s="335" t="s">
        <v>119</v>
      </c>
      <c r="E9" s="311"/>
      <c r="F9" s="312" t="b">
        <v>0</v>
      </c>
      <c r="G9" s="310" t="s">
        <v>155</v>
      </c>
      <c r="H9" s="310" t="s">
        <v>105</v>
      </c>
      <c r="I9" s="297" t="s">
        <v>120</v>
      </c>
      <c r="J9" s="300"/>
    </row>
    <row r="10" spans="1:10" ht="27.6" x14ac:dyDescent="0.3">
      <c r="A10" s="435"/>
      <c r="B10" s="438"/>
      <c r="C10" s="441"/>
      <c r="D10" s="335" t="s">
        <v>162</v>
      </c>
      <c r="E10" s="311"/>
      <c r="F10" s="312" t="b">
        <v>0</v>
      </c>
      <c r="G10" s="310" t="s">
        <v>155</v>
      </c>
      <c r="H10" s="310" t="s">
        <v>105</v>
      </c>
      <c r="I10" s="297" t="s">
        <v>122</v>
      </c>
      <c r="J10" s="301" t="s">
        <v>121</v>
      </c>
    </row>
    <row r="11" spans="1:10" ht="69" x14ac:dyDescent="0.3">
      <c r="A11" s="435"/>
      <c r="B11" s="438"/>
      <c r="C11" s="441"/>
      <c r="D11" s="335" t="s">
        <v>123</v>
      </c>
      <c r="E11" s="311"/>
      <c r="F11" s="312" t="b">
        <v>0</v>
      </c>
      <c r="G11" s="313" t="s">
        <v>243</v>
      </c>
      <c r="H11" s="313" t="s">
        <v>125</v>
      </c>
      <c r="I11" s="297" t="s">
        <v>244</v>
      </c>
      <c r="J11" s="301" t="s">
        <v>124</v>
      </c>
    </row>
    <row r="12" spans="1:10" ht="55.2" x14ac:dyDescent="0.3">
      <c r="A12" s="435"/>
      <c r="B12" s="438"/>
      <c r="C12" s="441"/>
      <c r="D12" s="335" t="s">
        <v>126</v>
      </c>
      <c r="E12" s="311"/>
      <c r="F12" s="312" t="b">
        <v>0</v>
      </c>
      <c r="G12" s="313" t="s">
        <v>128</v>
      </c>
      <c r="H12" s="313" t="s">
        <v>129</v>
      </c>
      <c r="I12" s="297" t="s">
        <v>130</v>
      </c>
      <c r="J12" s="301" t="s">
        <v>127</v>
      </c>
    </row>
    <row r="13" spans="1:10" ht="27.6" x14ac:dyDescent="0.3">
      <c r="A13" s="435"/>
      <c r="B13" s="438"/>
      <c r="C13" s="441"/>
      <c r="D13" s="335" t="s">
        <v>131</v>
      </c>
      <c r="E13" s="311"/>
      <c r="F13" s="312" t="b">
        <v>0</v>
      </c>
      <c r="G13" s="310" t="s">
        <v>155</v>
      </c>
      <c r="H13" s="310" t="s">
        <v>105</v>
      </c>
      <c r="I13" s="297" t="s">
        <v>132</v>
      </c>
      <c r="J13" s="300"/>
    </row>
    <row r="14" spans="1:10" x14ac:dyDescent="0.3">
      <c r="A14" s="435"/>
      <c r="B14" s="438"/>
      <c r="C14" s="441"/>
      <c r="D14" s="335" t="s">
        <v>133</v>
      </c>
      <c r="E14" s="311"/>
      <c r="F14" s="312" t="b">
        <v>0</v>
      </c>
      <c r="G14" s="310" t="s">
        <v>155</v>
      </c>
      <c r="H14" s="310" t="s">
        <v>105</v>
      </c>
      <c r="I14" s="297" t="s">
        <v>134</v>
      </c>
      <c r="J14" s="300"/>
    </row>
    <row r="15" spans="1:10" x14ac:dyDescent="0.3">
      <c r="A15" s="435"/>
      <c r="B15" s="438"/>
      <c r="C15" s="441"/>
      <c r="D15" s="335" t="s">
        <v>209</v>
      </c>
      <c r="E15" s="311"/>
      <c r="F15" s="312" t="b">
        <v>0</v>
      </c>
      <c r="G15" s="310" t="s">
        <v>155</v>
      </c>
      <c r="H15" s="310" t="s">
        <v>105</v>
      </c>
      <c r="I15" s="297" t="s">
        <v>135</v>
      </c>
      <c r="J15" s="300"/>
    </row>
    <row r="16" spans="1:10" ht="55.2" x14ac:dyDescent="0.3">
      <c r="A16" s="435"/>
      <c r="B16" s="438"/>
      <c r="C16" s="441"/>
      <c r="D16" s="335" t="s">
        <v>136</v>
      </c>
      <c r="E16" s="311"/>
      <c r="F16" s="312" t="b">
        <v>0</v>
      </c>
      <c r="G16" s="310" t="s">
        <v>138</v>
      </c>
      <c r="H16" s="313" t="s">
        <v>241</v>
      </c>
      <c r="I16" s="297" t="s">
        <v>169</v>
      </c>
      <c r="J16" s="301" t="s">
        <v>137</v>
      </c>
    </row>
    <row r="17" spans="1:10" ht="42" thickBot="1" x14ac:dyDescent="0.35">
      <c r="A17" s="436"/>
      <c r="B17" s="439"/>
      <c r="C17" s="442"/>
      <c r="D17" s="336" t="s">
        <v>139</v>
      </c>
      <c r="E17" s="325"/>
      <c r="F17" s="326" t="b">
        <v>0</v>
      </c>
      <c r="G17" s="324" t="s">
        <v>112</v>
      </c>
      <c r="H17" s="327" t="s">
        <v>140</v>
      </c>
      <c r="I17" s="303" t="s">
        <v>168</v>
      </c>
      <c r="J17" s="304"/>
    </row>
    <row r="18" spans="1:10" x14ac:dyDescent="0.3">
      <c r="A18" s="434" t="str">
        <f>IF('Output Reflection'!P44=FALSE, "",IF(COUNTIF(F18:F24, "TRUE")=SUMPRODUCT(--ISLOGICAL(F18:F24)), "COMPLETE", "INCOMPLETE"))</f>
        <v/>
      </c>
      <c r="B18" s="437" t="s">
        <v>141</v>
      </c>
      <c r="C18" s="443" t="s">
        <v>142</v>
      </c>
      <c r="D18" s="334" t="s">
        <v>143</v>
      </c>
      <c r="E18" s="328"/>
      <c r="F18" s="322" t="b">
        <v>0</v>
      </c>
      <c r="G18" s="320" t="s">
        <v>155</v>
      </c>
      <c r="H18" s="320" t="s">
        <v>105</v>
      </c>
      <c r="I18" s="298" t="s">
        <v>106</v>
      </c>
      <c r="J18" s="305" t="s">
        <v>104</v>
      </c>
    </row>
    <row r="19" spans="1:10" ht="27.6" x14ac:dyDescent="0.3">
      <c r="A19" s="435"/>
      <c r="B19" s="438"/>
      <c r="C19" s="441"/>
      <c r="D19" s="335" t="s">
        <v>144</v>
      </c>
      <c r="E19" s="314"/>
      <c r="F19" s="312" t="b">
        <v>0</v>
      </c>
      <c r="G19" s="310" t="s">
        <v>53</v>
      </c>
      <c r="H19" s="313" t="s">
        <v>81</v>
      </c>
      <c r="I19" s="297" t="s">
        <v>156</v>
      </c>
      <c r="J19" s="306"/>
    </row>
    <row r="20" spans="1:10" ht="27.6" x14ac:dyDescent="0.3">
      <c r="A20" s="435"/>
      <c r="B20" s="438"/>
      <c r="C20" s="441"/>
      <c r="D20" s="332" t="s">
        <v>152</v>
      </c>
      <c r="E20" s="314"/>
      <c r="F20" s="312" t="b">
        <v>0</v>
      </c>
      <c r="G20" s="310" t="s">
        <v>53</v>
      </c>
      <c r="H20" s="310" t="s">
        <v>68</v>
      </c>
      <c r="I20" s="297" t="s">
        <v>157</v>
      </c>
      <c r="J20" s="307" t="s">
        <v>153</v>
      </c>
    </row>
    <row r="21" spans="1:10" ht="41.4" x14ac:dyDescent="0.3">
      <c r="A21" s="435"/>
      <c r="B21" s="438"/>
      <c r="C21" s="441"/>
      <c r="D21" s="335" t="s">
        <v>145</v>
      </c>
      <c r="E21" s="314"/>
      <c r="F21" s="312" t="b">
        <v>0</v>
      </c>
      <c r="G21" s="310" t="s">
        <v>112</v>
      </c>
      <c r="H21" s="310" t="s">
        <v>66</v>
      </c>
      <c r="I21" s="297" t="s">
        <v>158</v>
      </c>
      <c r="J21" s="301" t="s">
        <v>154</v>
      </c>
    </row>
    <row r="22" spans="1:10" ht="27.6" x14ac:dyDescent="0.3">
      <c r="A22" s="435"/>
      <c r="B22" s="438"/>
      <c r="C22" s="441"/>
      <c r="D22" s="335" t="s">
        <v>146</v>
      </c>
      <c r="E22" s="314"/>
      <c r="F22" s="312" t="b">
        <v>0</v>
      </c>
      <c r="G22" s="310" t="s">
        <v>155</v>
      </c>
      <c r="H22" s="310" t="s">
        <v>66</v>
      </c>
      <c r="I22" s="297" t="s">
        <v>159</v>
      </c>
      <c r="J22" s="301" t="s">
        <v>151</v>
      </c>
    </row>
    <row r="23" spans="1:10" ht="41.4" x14ac:dyDescent="0.3">
      <c r="A23" s="435"/>
      <c r="B23" s="438"/>
      <c r="C23" s="441"/>
      <c r="D23" s="335" t="s">
        <v>147</v>
      </c>
      <c r="E23" s="314"/>
      <c r="F23" s="312" t="b">
        <v>0</v>
      </c>
      <c r="G23" s="310" t="s">
        <v>112</v>
      </c>
      <c r="H23" s="310" t="s">
        <v>66</v>
      </c>
      <c r="I23" s="297" t="s">
        <v>160</v>
      </c>
      <c r="J23" s="300" t="s">
        <v>150</v>
      </c>
    </row>
    <row r="24" spans="1:10" ht="15" thickBot="1" x14ac:dyDescent="0.35">
      <c r="A24" s="436"/>
      <c r="B24" s="439"/>
      <c r="C24" s="442"/>
      <c r="D24" s="336" t="s">
        <v>148</v>
      </c>
      <c r="E24" s="329"/>
      <c r="F24" s="326" t="b">
        <v>0</v>
      </c>
      <c r="G24" s="324" t="s">
        <v>112</v>
      </c>
      <c r="H24" s="324" t="s">
        <v>66</v>
      </c>
      <c r="I24" s="302"/>
      <c r="J24" s="308" t="s">
        <v>149</v>
      </c>
    </row>
    <row r="25" spans="1:10" ht="27.6" x14ac:dyDescent="0.3">
      <c r="A25" s="434" t="str">
        <f>IF('Output Reflection'!P45=FALSE, "",IF(COUNTIF(F25:F27, "TRUE")=SUMPRODUCT(--ISLOGICAL(F25:F27)), "COMPLETE", "INCOMPLETE"))</f>
        <v/>
      </c>
      <c r="B25" s="437" t="s">
        <v>141</v>
      </c>
      <c r="C25" s="440" t="s">
        <v>165</v>
      </c>
      <c r="D25" s="334" t="s">
        <v>166</v>
      </c>
      <c r="E25" s="328"/>
      <c r="F25" s="322" t="b">
        <v>0</v>
      </c>
      <c r="G25" s="323" t="s">
        <v>53</v>
      </c>
      <c r="H25" s="323" t="s">
        <v>81</v>
      </c>
      <c r="I25" s="298" t="s">
        <v>170</v>
      </c>
      <c r="J25" s="305" t="s">
        <v>167</v>
      </c>
    </row>
    <row r="26" spans="1:10" ht="138" x14ac:dyDescent="0.3">
      <c r="A26" s="435"/>
      <c r="B26" s="438"/>
      <c r="C26" s="444"/>
      <c r="D26" s="335" t="s">
        <v>171</v>
      </c>
      <c r="E26" s="314"/>
      <c r="F26" s="312" t="b">
        <v>0</v>
      </c>
      <c r="G26" s="313" t="s">
        <v>172</v>
      </c>
      <c r="H26" s="313" t="s">
        <v>66</v>
      </c>
      <c r="I26" s="297" t="s">
        <v>173</v>
      </c>
      <c r="J26" s="300" t="s">
        <v>242</v>
      </c>
    </row>
    <row r="27" spans="1:10" ht="69.599999999999994" thickBot="1" x14ac:dyDescent="0.35">
      <c r="A27" s="436"/>
      <c r="B27" s="439"/>
      <c r="C27" s="445"/>
      <c r="D27" s="336" t="s">
        <v>174</v>
      </c>
      <c r="E27" s="329"/>
      <c r="F27" s="326" t="b">
        <v>0</v>
      </c>
      <c r="G27" s="327" t="s">
        <v>112</v>
      </c>
      <c r="H27" s="327" t="s">
        <v>66</v>
      </c>
      <c r="I27" s="302"/>
      <c r="J27" s="304" t="s">
        <v>175</v>
      </c>
    </row>
    <row r="28" spans="1:10" ht="46.95" customHeight="1" x14ac:dyDescent="0.3">
      <c r="A28" s="434" t="str">
        <f>IF('Output Reflection'!P46=FALSE, "",IF(COUNTIF(F28:F31, "TRUE")=SUMPRODUCT(--ISLOGICAL(F28:F31)), "COMPLETE", "INCOMPLETE"))</f>
        <v/>
      </c>
      <c r="B28" s="437" t="s">
        <v>141</v>
      </c>
      <c r="C28" s="440" t="s">
        <v>176</v>
      </c>
      <c r="D28" s="337" t="s">
        <v>177</v>
      </c>
      <c r="E28" s="328"/>
      <c r="F28" s="322" t="b">
        <v>0</v>
      </c>
      <c r="G28" s="323" t="s">
        <v>83</v>
      </c>
      <c r="H28" s="323" t="s">
        <v>81</v>
      </c>
      <c r="I28" s="298"/>
      <c r="J28" s="305" t="s">
        <v>182</v>
      </c>
    </row>
    <row r="29" spans="1:10" ht="31.95" customHeight="1" x14ac:dyDescent="0.3">
      <c r="A29" s="435"/>
      <c r="B29" s="438"/>
      <c r="C29" s="444"/>
      <c r="D29" s="338" t="s">
        <v>178</v>
      </c>
      <c r="E29" s="314"/>
      <c r="F29" s="312" t="b">
        <v>0</v>
      </c>
      <c r="G29" s="313" t="s">
        <v>83</v>
      </c>
      <c r="H29" s="313" t="s">
        <v>109</v>
      </c>
      <c r="I29" s="297"/>
      <c r="J29" s="300" t="s">
        <v>104</v>
      </c>
    </row>
    <row r="30" spans="1:10" ht="55.95" customHeight="1" x14ac:dyDescent="0.3">
      <c r="A30" s="435"/>
      <c r="B30" s="438"/>
      <c r="C30" s="444"/>
      <c r="D30" s="338" t="s">
        <v>179</v>
      </c>
      <c r="E30" s="314"/>
      <c r="F30" s="312" t="b">
        <v>0</v>
      </c>
      <c r="G30" s="313" t="s">
        <v>181</v>
      </c>
      <c r="H30" s="313" t="s">
        <v>105</v>
      </c>
      <c r="I30" s="297"/>
      <c r="J30" s="300"/>
    </row>
    <row r="31" spans="1:10" ht="28.2" thickBot="1" x14ac:dyDescent="0.35">
      <c r="A31" s="436"/>
      <c r="B31" s="439"/>
      <c r="C31" s="445"/>
      <c r="D31" s="339" t="s">
        <v>180</v>
      </c>
      <c r="E31" s="329"/>
      <c r="F31" s="326" t="b">
        <v>0</v>
      </c>
      <c r="G31" s="327" t="s">
        <v>112</v>
      </c>
      <c r="H31" s="327" t="s">
        <v>66</v>
      </c>
      <c r="I31" s="303"/>
      <c r="J31" s="309" t="s">
        <v>154</v>
      </c>
    </row>
    <row r="32" spans="1:10" ht="27.6" x14ac:dyDescent="0.3">
      <c r="A32" s="434" t="str">
        <f>IF('Output Reflection'!P47=FALSE, "",IF(COUNTIF(F32:F36,"TRUE")=SUMPRODUCT(--ISLOGICAL(F32:F36)),"COMPLETE","INCOMPLETE"))</f>
        <v/>
      </c>
      <c r="B32" s="437" t="s">
        <v>183</v>
      </c>
      <c r="C32" s="440" t="s">
        <v>184</v>
      </c>
      <c r="D32" s="337" t="s">
        <v>187</v>
      </c>
      <c r="E32" s="328"/>
      <c r="F32" s="322" t="b">
        <v>0</v>
      </c>
      <c r="G32" s="323" t="s">
        <v>83</v>
      </c>
      <c r="H32" s="323" t="s">
        <v>105</v>
      </c>
      <c r="I32" s="298"/>
      <c r="J32" s="305" t="s">
        <v>188</v>
      </c>
    </row>
    <row r="33" spans="1:10" ht="27.6" x14ac:dyDescent="0.3">
      <c r="A33" s="435"/>
      <c r="B33" s="438"/>
      <c r="C33" s="441"/>
      <c r="D33" s="335" t="s">
        <v>189</v>
      </c>
      <c r="E33" s="314"/>
      <c r="F33" s="312" t="b">
        <v>0</v>
      </c>
      <c r="G33" s="313" t="s">
        <v>112</v>
      </c>
      <c r="H33" s="313" t="s">
        <v>66</v>
      </c>
      <c r="I33" s="297"/>
      <c r="J33" s="300" t="s">
        <v>190</v>
      </c>
    </row>
    <row r="34" spans="1:10" ht="41.4" x14ac:dyDescent="0.3">
      <c r="A34" s="435"/>
      <c r="B34" s="438"/>
      <c r="C34" s="441"/>
      <c r="D34" s="335" t="s">
        <v>195</v>
      </c>
      <c r="E34" s="314"/>
      <c r="F34" s="312" t="b">
        <v>0</v>
      </c>
      <c r="G34" s="313"/>
      <c r="H34" s="313"/>
      <c r="I34" s="297"/>
      <c r="J34" s="300"/>
    </row>
    <row r="35" spans="1:10" ht="151.80000000000001" x14ac:dyDescent="0.3">
      <c r="A35" s="435"/>
      <c r="B35" s="438"/>
      <c r="C35" s="441"/>
      <c r="D35" s="338" t="s">
        <v>199</v>
      </c>
      <c r="E35" s="314"/>
      <c r="F35" s="312" t="b">
        <v>0</v>
      </c>
      <c r="G35" s="313" t="s">
        <v>196</v>
      </c>
      <c r="H35" s="313" t="s">
        <v>197</v>
      </c>
      <c r="I35" s="297"/>
      <c r="J35" s="300"/>
    </row>
    <row r="36" spans="1:10" ht="166.2" thickBot="1" x14ac:dyDescent="0.35">
      <c r="A36" s="436"/>
      <c r="B36" s="439"/>
      <c r="C36" s="442"/>
      <c r="D36" s="339" t="s">
        <v>200</v>
      </c>
      <c r="E36" s="329"/>
      <c r="F36" s="326" t="b">
        <v>0</v>
      </c>
      <c r="G36" s="327" t="s">
        <v>198</v>
      </c>
      <c r="H36" s="327" t="s">
        <v>197</v>
      </c>
      <c r="I36" s="303"/>
      <c r="J36" s="304"/>
    </row>
    <row r="37" spans="1:10" x14ac:dyDescent="0.3">
      <c r="C37" s="74"/>
      <c r="G37" s="74"/>
      <c r="H37" s="74"/>
      <c r="I37" s="74"/>
      <c r="J37" s="74"/>
    </row>
    <row r="38" spans="1:10" x14ac:dyDescent="0.3">
      <c r="C38" s="76"/>
    </row>
    <row r="39" spans="1:10" x14ac:dyDescent="0.3">
      <c r="C39" s="74"/>
    </row>
    <row r="40" spans="1:10" x14ac:dyDescent="0.3">
      <c r="C40" s="74"/>
      <c r="D40" s="74"/>
    </row>
    <row r="41" spans="1:10" x14ac:dyDescent="0.3">
      <c r="C41" s="74"/>
      <c r="D41" s="74"/>
    </row>
    <row r="42" spans="1:10" x14ac:dyDescent="0.3">
      <c r="D42" s="74"/>
    </row>
    <row r="43" spans="1:10" x14ac:dyDescent="0.3">
      <c r="D43" s="74"/>
    </row>
  </sheetData>
  <mergeCells count="18">
    <mergeCell ref="C32:C36"/>
    <mergeCell ref="B32:B36"/>
    <mergeCell ref="A32:A36"/>
    <mergeCell ref="C18:C24"/>
    <mergeCell ref="B18:B24"/>
    <mergeCell ref="A18:A24"/>
    <mergeCell ref="C25:C27"/>
    <mergeCell ref="B25:B27"/>
    <mergeCell ref="A25:A27"/>
    <mergeCell ref="C28:C31"/>
    <mergeCell ref="B28:B31"/>
    <mergeCell ref="A28:A31"/>
    <mergeCell ref="A2:A7"/>
    <mergeCell ref="B2:B7"/>
    <mergeCell ref="C2:C7"/>
    <mergeCell ref="A8:A17"/>
    <mergeCell ref="B8:B17"/>
    <mergeCell ref="C8:C17"/>
  </mergeCells>
  <conditionalFormatting sqref="A2:A7">
    <cfRule type="containsText" dxfId="62" priority="4" operator="containsText" text="INCOMPLETE">
      <formula>NOT(ISERROR(SEARCH("INCOMPLETE",A2)))</formula>
    </cfRule>
  </conditionalFormatting>
  <conditionalFormatting sqref="A8 A18 A25 A28">
    <cfRule type="containsText" dxfId="61" priority="3" operator="containsText" text="INCOMPLETE">
      <formula>NOT(ISERROR(SEARCH("INCOMPLETE",A8)))</formula>
    </cfRule>
  </conditionalFormatting>
  <conditionalFormatting sqref="A32:A36">
    <cfRule type="containsText" dxfId="60" priority="2" operator="containsText" text="IN">
      <formula>NOT(ISERROR(SEARCH("IN",A32)))</formula>
    </cfRule>
  </conditionalFormatting>
  <hyperlinks>
    <hyperlink ref="J4" r:id="rId1"/>
    <hyperlink ref="J2" r:id="rId2"/>
    <hyperlink ref="J10" r:id="rId3"/>
    <hyperlink ref="J11" r:id="rId4"/>
    <hyperlink ref="J12" r:id="rId5" display="https://websoilsurvey.sc.egov.usda.gov/app/"/>
    <hyperlink ref="J16" r:id="rId6"/>
    <hyperlink ref="J24" r:id="rId7"/>
    <hyperlink ref="J22" r:id="rId8" display="http://www.rivers.gov/"/>
    <hyperlink ref="J20" r:id="rId9"/>
    <hyperlink ref="J21" r:id="rId10"/>
    <hyperlink ref="J31" r:id="rId11"/>
    <hyperlink ref="C8:C17" r:id="rId12" display="Creation, Restoration or Enhancement for a Coastal Wetland Mitigation Proposal"/>
    <hyperlink ref="C2:C7" r:id="rId13" display="https://www.nj.gov/dep/rules/rules/njac7_7.pdf"/>
    <hyperlink ref="C18:C24" r:id="rId14" display="NP #13 Bank Stabilization"/>
    <hyperlink ref="C25:C27" r:id="rId15" display="https://saw-reg.usace.army.mil/NWP2017/2017NWP27.pdf"/>
    <hyperlink ref="C28:C31" r:id="rId16" display="https://saw-reg.usace.army.mil/NWP2017/2017NWP54.pdf"/>
    <hyperlink ref="C32:C36" r:id="rId17" display="Subaqueous Lands Permit"/>
  </hyperlinks>
  <pageMargins left="0.7" right="0.7" top="0.75" bottom="0.75" header="0.3" footer="0.3"/>
  <pageSetup orientation="portrait" r:id="rId18"/>
  <drawing r:id="rId19"/>
  <legacyDrawing r:id="rId20"/>
  <controls>
    <mc:AlternateContent xmlns:mc="http://schemas.openxmlformats.org/markup-compatibility/2006">
      <mc:Choice Requires="x14">
        <control shapeId="15440" r:id="rId21" name="ToggleButton5">
          <controlPr autoLine="0" linkedCell="'Output Reflection'!P47" r:id="rId22">
            <anchor moveWithCells="1" sizeWithCells="1">
              <from>
                <xdr:col>2</xdr:col>
                <xdr:colOff>220980</xdr:colOff>
                <xdr:row>34</xdr:row>
                <xdr:rowOff>1478280</xdr:rowOff>
              </from>
              <to>
                <xdr:col>2</xdr:col>
                <xdr:colOff>1668780</xdr:colOff>
                <xdr:row>35</xdr:row>
                <xdr:rowOff>30480</xdr:rowOff>
              </to>
            </anchor>
          </controlPr>
        </control>
      </mc:Choice>
      <mc:Fallback>
        <control shapeId="15440" r:id="rId21" name="ToggleButton5"/>
      </mc:Fallback>
    </mc:AlternateContent>
    <mc:AlternateContent xmlns:mc="http://schemas.openxmlformats.org/markup-compatibility/2006">
      <mc:Choice Requires="x14">
        <control shapeId="15438" r:id="rId23" name="ToggleButton4">
          <controlPr autoLine="0" linkedCell="'Output Reflection'!P46" r:id="rId24">
            <anchor moveWithCells="1" sizeWithCells="1">
              <from>
                <xdr:col>2</xdr:col>
                <xdr:colOff>190500</xdr:colOff>
                <xdr:row>29</xdr:row>
                <xdr:rowOff>381000</xdr:rowOff>
              </from>
              <to>
                <xdr:col>2</xdr:col>
                <xdr:colOff>1638300</xdr:colOff>
                <xdr:row>30</xdr:row>
                <xdr:rowOff>228600</xdr:rowOff>
              </to>
            </anchor>
          </controlPr>
        </control>
      </mc:Choice>
      <mc:Fallback>
        <control shapeId="15438" r:id="rId23" name="ToggleButton4"/>
      </mc:Fallback>
    </mc:AlternateContent>
    <mc:AlternateContent xmlns:mc="http://schemas.openxmlformats.org/markup-compatibility/2006">
      <mc:Choice Requires="x14">
        <control shapeId="15437" r:id="rId25" name="ToggleButton3">
          <controlPr autoLine="0" linkedCell="'Output Reflection'!P45" r:id="rId26">
            <anchor moveWithCells="1" sizeWithCells="1">
              <from>
                <xdr:col>2</xdr:col>
                <xdr:colOff>137160</xdr:colOff>
                <xdr:row>25</xdr:row>
                <xdr:rowOff>1554480</xdr:rowOff>
              </from>
              <to>
                <xdr:col>2</xdr:col>
                <xdr:colOff>1584960</xdr:colOff>
                <xdr:row>26</xdr:row>
                <xdr:rowOff>266700</xdr:rowOff>
              </to>
            </anchor>
          </controlPr>
        </control>
      </mc:Choice>
      <mc:Fallback>
        <control shapeId="15437" r:id="rId25" name="ToggleButton3"/>
      </mc:Fallback>
    </mc:AlternateContent>
    <mc:AlternateContent xmlns:mc="http://schemas.openxmlformats.org/markup-compatibility/2006">
      <mc:Choice Requires="x14">
        <control shapeId="15436" r:id="rId27" name="ToggleButton2">
          <controlPr autoLine="0" linkedCell="'Output Reflection'!P44" r:id="rId28">
            <anchor moveWithCells="1" sizeWithCells="1">
              <from>
                <xdr:col>2</xdr:col>
                <xdr:colOff>129540</xdr:colOff>
                <xdr:row>20</xdr:row>
                <xdr:rowOff>487680</xdr:rowOff>
              </from>
              <to>
                <xdr:col>2</xdr:col>
                <xdr:colOff>1577340</xdr:colOff>
                <xdr:row>21</xdr:row>
                <xdr:rowOff>335280</xdr:rowOff>
              </to>
            </anchor>
          </controlPr>
        </control>
      </mc:Choice>
      <mc:Fallback>
        <control shapeId="15436" r:id="rId27" name="ToggleButton2"/>
      </mc:Fallback>
    </mc:AlternateContent>
    <mc:AlternateContent xmlns:mc="http://schemas.openxmlformats.org/markup-compatibility/2006">
      <mc:Choice Requires="x14">
        <control shapeId="15435" r:id="rId29" name="ToggleButton1">
          <controlPr autoLine="0" linkedCell="'Output Reflection'!P43" r:id="rId30">
            <anchor moveWithCells="1" sizeWithCells="1">
              <from>
                <xdr:col>2</xdr:col>
                <xdr:colOff>144780</xdr:colOff>
                <xdr:row>11</xdr:row>
                <xdr:rowOff>640080</xdr:rowOff>
              </from>
              <to>
                <xdr:col>2</xdr:col>
                <xdr:colOff>1592580</xdr:colOff>
                <xdr:row>12</xdr:row>
                <xdr:rowOff>320040</xdr:rowOff>
              </to>
            </anchor>
          </controlPr>
        </control>
      </mc:Choice>
      <mc:Fallback>
        <control shapeId="15435" r:id="rId29" name="ToggleButton1"/>
      </mc:Fallback>
    </mc:AlternateContent>
    <mc:AlternateContent xmlns:mc="http://schemas.openxmlformats.org/markup-compatibility/2006">
      <mc:Choice Requires="x14">
        <control shapeId="15434" r:id="rId31" name="ToggleButton6">
          <controlPr autoLine="0" linkedCell="'Output Reflection'!P42" r:id="rId32">
            <anchor moveWithCells="1" sizeWithCells="1">
              <from>
                <xdr:col>2</xdr:col>
                <xdr:colOff>144780</xdr:colOff>
                <xdr:row>5</xdr:row>
                <xdr:rowOff>38100</xdr:rowOff>
              </from>
              <to>
                <xdr:col>2</xdr:col>
                <xdr:colOff>1592580</xdr:colOff>
                <xdr:row>6</xdr:row>
                <xdr:rowOff>182880</xdr:rowOff>
              </to>
            </anchor>
          </controlPr>
        </control>
      </mc:Choice>
      <mc:Fallback>
        <control shapeId="15434" r:id="rId31" name="ToggleButton6"/>
      </mc:Fallback>
    </mc:AlternateContent>
    <mc:AlternateContent xmlns:mc="http://schemas.openxmlformats.org/markup-compatibility/2006">
      <mc:Choice Requires="x14">
        <control shapeId="15361" r:id="rId33" name="Check Box 1">
          <controlPr defaultSize="0" autoFill="0" autoLine="0" autoPict="0">
            <anchor moveWithCells="1">
              <from>
                <xdr:col>4</xdr:col>
                <xdr:colOff>777240</xdr:colOff>
                <xdr:row>1</xdr:row>
                <xdr:rowOff>68580</xdr:rowOff>
              </from>
              <to>
                <xdr:col>4</xdr:col>
                <xdr:colOff>1592580</xdr:colOff>
                <xdr:row>1</xdr:row>
                <xdr:rowOff>281940</xdr:rowOff>
              </to>
            </anchor>
          </controlPr>
        </control>
      </mc:Choice>
    </mc:AlternateContent>
    <mc:AlternateContent xmlns:mc="http://schemas.openxmlformats.org/markup-compatibility/2006">
      <mc:Choice Requires="x14">
        <control shapeId="15387" r:id="rId34" name="Check Box 27">
          <controlPr defaultSize="0" autoFill="0" autoLine="0" autoPict="0">
            <anchor moveWithCells="1">
              <from>
                <xdr:col>4</xdr:col>
                <xdr:colOff>792480</xdr:colOff>
                <xdr:row>3</xdr:row>
                <xdr:rowOff>76200</xdr:rowOff>
              </from>
              <to>
                <xdr:col>4</xdr:col>
                <xdr:colOff>1592580</xdr:colOff>
                <xdr:row>3</xdr:row>
                <xdr:rowOff>297180</xdr:rowOff>
              </to>
            </anchor>
          </controlPr>
        </control>
      </mc:Choice>
    </mc:AlternateContent>
    <mc:AlternateContent xmlns:mc="http://schemas.openxmlformats.org/markup-compatibility/2006">
      <mc:Choice Requires="x14">
        <control shapeId="15388" r:id="rId35" name="Check Box 28">
          <controlPr defaultSize="0" autoFill="0" autoLine="0" autoPict="0">
            <anchor moveWithCells="1">
              <from>
                <xdr:col>4</xdr:col>
                <xdr:colOff>777240</xdr:colOff>
                <xdr:row>4</xdr:row>
                <xdr:rowOff>144780</xdr:rowOff>
              </from>
              <to>
                <xdr:col>4</xdr:col>
                <xdr:colOff>1592580</xdr:colOff>
                <xdr:row>4</xdr:row>
                <xdr:rowOff>342900</xdr:rowOff>
              </to>
            </anchor>
          </controlPr>
        </control>
      </mc:Choice>
    </mc:AlternateContent>
    <mc:AlternateContent xmlns:mc="http://schemas.openxmlformats.org/markup-compatibility/2006">
      <mc:Choice Requires="x14">
        <control shapeId="15394" r:id="rId36" name="Check Box 34">
          <controlPr defaultSize="0" autoFill="0" autoLine="0" autoPict="0">
            <anchor moveWithCells="1">
              <from>
                <xdr:col>4</xdr:col>
                <xdr:colOff>792480</xdr:colOff>
                <xdr:row>1</xdr:row>
                <xdr:rowOff>320040</xdr:rowOff>
              </from>
              <to>
                <xdr:col>4</xdr:col>
                <xdr:colOff>1592580</xdr:colOff>
                <xdr:row>3</xdr:row>
                <xdr:rowOff>15240</xdr:rowOff>
              </to>
            </anchor>
          </controlPr>
        </control>
      </mc:Choice>
    </mc:AlternateContent>
    <mc:AlternateContent xmlns:mc="http://schemas.openxmlformats.org/markup-compatibility/2006">
      <mc:Choice Requires="x14">
        <control shapeId="15395" r:id="rId37" name="Check Box 35">
          <controlPr defaultSize="0" autoFill="0" autoLine="0" autoPict="0">
            <anchor moveWithCells="1">
              <from>
                <xdr:col>4</xdr:col>
                <xdr:colOff>777240</xdr:colOff>
                <xdr:row>4</xdr:row>
                <xdr:rowOff>487680</xdr:rowOff>
              </from>
              <to>
                <xdr:col>4</xdr:col>
                <xdr:colOff>1592580</xdr:colOff>
                <xdr:row>6</xdr:row>
                <xdr:rowOff>0</xdr:rowOff>
              </to>
            </anchor>
          </controlPr>
        </control>
      </mc:Choice>
    </mc:AlternateContent>
    <mc:AlternateContent xmlns:mc="http://schemas.openxmlformats.org/markup-compatibility/2006">
      <mc:Choice Requires="x14">
        <control shapeId="15396" r:id="rId38" name="Check Box 36">
          <controlPr defaultSize="0" autoFill="0" autoLine="0" autoPict="0">
            <anchor moveWithCells="1">
              <from>
                <xdr:col>4</xdr:col>
                <xdr:colOff>777240</xdr:colOff>
                <xdr:row>6</xdr:row>
                <xdr:rowOff>76200</xdr:rowOff>
              </from>
              <to>
                <xdr:col>4</xdr:col>
                <xdr:colOff>1592580</xdr:colOff>
                <xdr:row>6</xdr:row>
                <xdr:rowOff>297180</xdr:rowOff>
              </to>
            </anchor>
          </controlPr>
        </control>
      </mc:Choice>
    </mc:AlternateContent>
    <mc:AlternateContent xmlns:mc="http://schemas.openxmlformats.org/markup-compatibility/2006">
      <mc:Choice Requires="x14">
        <control shapeId="15397" r:id="rId39" name="Check Box 37">
          <controlPr defaultSize="0" autoFill="0" autoLine="0" autoPict="0">
            <anchor moveWithCells="1">
              <from>
                <xdr:col>4</xdr:col>
                <xdr:colOff>777240</xdr:colOff>
                <xdr:row>7</xdr:row>
                <xdr:rowOff>76200</xdr:rowOff>
              </from>
              <to>
                <xdr:col>4</xdr:col>
                <xdr:colOff>1592580</xdr:colOff>
                <xdr:row>7</xdr:row>
                <xdr:rowOff>297180</xdr:rowOff>
              </to>
            </anchor>
          </controlPr>
        </control>
      </mc:Choice>
    </mc:AlternateContent>
    <mc:AlternateContent xmlns:mc="http://schemas.openxmlformats.org/markup-compatibility/2006">
      <mc:Choice Requires="x14">
        <control shapeId="15398" r:id="rId40" name="Check Box 38">
          <controlPr defaultSize="0" autoFill="0" autoLine="0" autoPict="0">
            <anchor moveWithCells="1">
              <from>
                <xdr:col>4</xdr:col>
                <xdr:colOff>777240</xdr:colOff>
                <xdr:row>8</xdr:row>
                <xdr:rowOff>76200</xdr:rowOff>
              </from>
              <to>
                <xdr:col>4</xdr:col>
                <xdr:colOff>1592580</xdr:colOff>
                <xdr:row>8</xdr:row>
                <xdr:rowOff>297180</xdr:rowOff>
              </to>
            </anchor>
          </controlPr>
        </control>
      </mc:Choice>
    </mc:AlternateContent>
    <mc:AlternateContent xmlns:mc="http://schemas.openxmlformats.org/markup-compatibility/2006">
      <mc:Choice Requires="x14">
        <control shapeId="15399" r:id="rId41" name="Check Box 39">
          <controlPr defaultSize="0" autoFill="0" autoLine="0" autoPict="0">
            <anchor moveWithCells="1">
              <from>
                <xdr:col>4</xdr:col>
                <xdr:colOff>777240</xdr:colOff>
                <xdr:row>9</xdr:row>
                <xdr:rowOff>76200</xdr:rowOff>
              </from>
              <to>
                <xdr:col>4</xdr:col>
                <xdr:colOff>1592580</xdr:colOff>
                <xdr:row>9</xdr:row>
                <xdr:rowOff>297180</xdr:rowOff>
              </to>
            </anchor>
          </controlPr>
        </control>
      </mc:Choice>
    </mc:AlternateContent>
    <mc:AlternateContent xmlns:mc="http://schemas.openxmlformats.org/markup-compatibility/2006">
      <mc:Choice Requires="x14">
        <control shapeId="15400" r:id="rId42" name="Check Box 40">
          <controlPr defaultSize="0" autoFill="0" autoLine="0" autoPict="0">
            <anchor moveWithCells="1">
              <from>
                <xdr:col>4</xdr:col>
                <xdr:colOff>777240</xdr:colOff>
                <xdr:row>10</xdr:row>
                <xdr:rowOff>76200</xdr:rowOff>
              </from>
              <to>
                <xdr:col>4</xdr:col>
                <xdr:colOff>1592580</xdr:colOff>
                <xdr:row>10</xdr:row>
                <xdr:rowOff>297180</xdr:rowOff>
              </to>
            </anchor>
          </controlPr>
        </control>
      </mc:Choice>
    </mc:AlternateContent>
    <mc:AlternateContent xmlns:mc="http://schemas.openxmlformats.org/markup-compatibility/2006">
      <mc:Choice Requires="x14">
        <control shapeId="15401" r:id="rId43" name="Check Box 41">
          <controlPr defaultSize="0" autoFill="0" autoLine="0" autoPict="0">
            <anchor moveWithCells="1">
              <from>
                <xdr:col>4</xdr:col>
                <xdr:colOff>777240</xdr:colOff>
                <xdr:row>11</xdr:row>
                <xdr:rowOff>76200</xdr:rowOff>
              </from>
              <to>
                <xdr:col>4</xdr:col>
                <xdr:colOff>1592580</xdr:colOff>
                <xdr:row>11</xdr:row>
                <xdr:rowOff>297180</xdr:rowOff>
              </to>
            </anchor>
          </controlPr>
        </control>
      </mc:Choice>
    </mc:AlternateContent>
    <mc:AlternateContent xmlns:mc="http://schemas.openxmlformats.org/markup-compatibility/2006">
      <mc:Choice Requires="x14">
        <control shapeId="15402" r:id="rId44" name="Check Box 42">
          <controlPr defaultSize="0" autoFill="0" autoLine="0" autoPict="0">
            <anchor moveWithCells="1">
              <from>
                <xdr:col>4</xdr:col>
                <xdr:colOff>762000</xdr:colOff>
                <xdr:row>12</xdr:row>
                <xdr:rowOff>30480</xdr:rowOff>
              </from>
              <to>
                <xdr:col>4</xdr:col>
                <xdr:colOff>1600200</xdr:colOff>
                <xdr:row>12</xdr:row>
                <xdr:rowOff>228600</xdr:rowOff>
              </to>
            </anchor>
          </controlPr>
        </control>
      </mc:Choice>
    </mc:AlternateContent>
    <mc:AlternateContent xmlns:mc="http://schemas.openxmlformats.org/markup-compatibility/2006">
      <mc:Choice Requires="x14">
        <control shapeId="15403" r:id="rId45" name="Check Box 43">
          <controlPr defaultSize="0" autoFill="0" autoLine="0" autoPict="0">
            <anchor moveWithCells="1">
              <from>
                <xdr:col>4</xdr:col>
                <xdr:colOff>777240</xdr:colOff>
                <xdr:row>12</xdr:row>
                <xdr:rowOff>335280</xdr:rowOff>
              </from>
              <to>
                <xdr:col>4</xdr:col>
                <xdr:colOff>1592580</xdr:colOff>
                <xdr:row>14</xdr:row>
                <xdr:rowOff>15240</xdr:rowOff>
              </to>
            </anchor>
          </controlPr>
        </control>
      </mc:Choice>
    </mc:AlternateContent>
    <mc:AlternateContent xmlns:mc="http://schemas.openxmlformats.org/markup-compatibility/2006">
      <mc:Choice Requires="x14">
        <control shapeId="15404" r:id="rId46" name="Check Box 44">
          <controlPr defaultSize="0" autoFill="0" autoLine="0" autoPict="0">
            <anchor moveWithCells="1">
              <from>
                <xdr:col>4</xdr:col>
                <xdr:colOff>777240</xdr:colOff>
                <xdr:row>13</xdr:row>
                <xdr:rowOff>182880</xdr:rowOff>
              </from>
              <to>
                <xdr:col>4</xdr:col>
                <xdr:colOff>1592580</xdr:colOff>
                <xdr:row>15</xdr:row>
                <xdr:rowOff>0</xdr:rowOff>
              </to>
            </anchor>
          </controlPr>
        </control>
      </mc:Choice>
    </mc:AlternateContent>
    <mc:AlternateContent xmlns:mc="http://schemas.openxmlformats.org/markup-compatibility/2006">
      <mc:Choice Requires="x14">
        <control shapeId="15405" r:id="rId47" name="Check Box 45">
          <controlPr defaultSize="0" autoFill="0" autoLine="0" autoPict="0">
            <anchor moveWithCells="1">
              <from>
                <xdr:col>4</xdr:col>
                <xdr:colOff>777240</xdr:colOff>
                <xdr:row>15</xdr:row>
                <xdr:rowOff>76200</xdr:rowOff>
              </from>
              <to>
                <xdr:col>4</xdr:col>
                <xdr:colOff>1592580</xdr:colOff>
                <xdr:row>15</xdr:row>
                <xdr:rowOff>297180</xdr:rowOff>
              </to>
            </anchor>
          </controlPr>
        </control>
      </mc:Choice>
    </mc:AlternateContent>
    <mc:AlternateContent xmlns:mc="http://schemas.openxmlformats.org/markup-compatibility/2006">
      <mc:Choice Requires="x14">
        <control shapeId="15406" r:id="rId48" name="Check Box 46">
          <controlPr defaultSize="0" autoFill="0" autoLine="0" autoPict="0">
            <anchor moveWithCells="1">
              <from>
                <xdr:col>4</xdr:col>
                <xdr:colOff>777240</xdr:colOff>
                <xdr:row>16</xdr:row>
                <xdr:rowOff>76200</xdr:rowOff>
              </from>
              <to>
                <xdr:col>4</xdr:col>
                <xdr:colOff>1592580</xdr:colOff>
                <xdr:row>16</xdr:row>
                <xdr:rowOff>297180</xdr:rowOff>
              </to>
            </anchor>
          </controlPr>
        </control>
      </mc:Choice>
    </mc:AlternateContent>
    <mc:AlternateContent xmlns:mc="http://schemas.openxmlformats.org/markup-compatibility/2006">
      <mc:Choice Requires="x14">
        <control shapeId="15407" r:id="rId49" name="Check Box 47">
          <controlPr defaultSize="0" autoFill="0" autoLine="0" autoPict="0">
            <anchor moveWithCells="1">
              <from>
                <xdr:col>4</xdr:col>
                <xdr:colOff>800100</xdr:colOff>
                <xdr:row>16</xdr:row>
                <xdr:rowOff>472440</xdr:rowOff>
              </from>
              <to>
                <xdr:col>4</xdr:col>
                <xdr:colOff>1615440</xdr:colOff>
                <xdr:row>18</xdr:row>
                <xdr:rowOff>0</xdr:rowOff>
              </to>
            </anchor>
          </controlPr>
        </control>
      </mc:Choice>
    </mc:AlternateContent>
    <mc:AlternateContent xmlns:mc="http://schemas.openxmlformats.org/markup-compatibility/2006">
      <mc:Choice Requires="x14">
        <control shapeId="15408" r:id="rId50" name="Check Box 48">
          <controlPr defaultSize="0" autoFill="0" autoLine="0" autoPict="0">
            <anchor moveWithCells="1">
              <from>
                <xdr:col>4</xdr:col>
                <xdr:colOff>777240</xdr:colOff>
                <xdr:row>18</xdr:row>
                <xdr:rowOff>68580</xdr:rowOff>
              </from>
              <to>
                <xdr:col>4</xdr:col>
                <xdr:colOff>1592580</xdr:colOff>
                <xdr:row>18</xdr:row>
                <xdr:rowOff>281940</xdr:rowOff>
              </to>
            </anchor>
          </controlPr>
        </control>
      </mc:Choice>
    </mc:AlternateContent>
    <mc:AlternateContent xmlns:mc="http://schemas.openxmlformats.org/markup-compatibility/2006">
      <mc:Choice Requires="x14">
        <control shapeId="15409" r:id="rId51" name="Check Box 49">
          <controlPr defaultSize="0" autoFill="0" autoLine="0" autoPict="0">
            <anchor moveWithCells="1">
              <from>
                <xdr:col>4</xdr:col>
                <xdr:colOff>777240</xdr:colOff>
                <xdr:row>19</xdr:row>
                <xdr:rowOff>68580</xdr:rowOff>
              </from>
              <to>
                <xdr:col>4</xdr:col>
                <xdr:colOff>1592580</xdr:colOff>
                <xdr:row>19</xdr:row>
                <xdr:rowOff>281940</xdr:rowOff>
              </to>
            </anchor>
          </controlPr>
        </control>
      </mc:Choice>
    </mc:AlternateContent>
    <mc:AlternateContent xmlns:mc="http://schemas.openxmlformats.org/markup-compatibility/2006">
      <mc:Choice Requires="x14">
        <control shapeId="15410" r:id="rId52" name="Check Box 50">
          <controlPr defaultSize="0" autoFill="0" autoLine="0" autoPict="0">
            <anchor moveWithCells="1">
              <from>
                <xdr:col>4</xdr:col>
                <xdr:colOff>792480</xdr:colOff>
                <xdr:row>20</xdr:row>
                <xdr:rowOff>129540</xdr:rowOff>
              </from>
              <to>
                <xdr:col>4</xdr:col>
                <xdr:colOff>1592580</xdr:colOff>
                <xdr:row>20</xdr:row>
                <xdr:rowOff>342900</xdr:rowOff>
              </to>
            </anchor>
          </controlPr>
        </control>
      </mc:Choice>
    </mc:AlternateContent>
    <mc:AlternateContent xmlns:mc="http://schemas.openxmlformats.org/markup-compatibility/2006">
      <mc:Choice Requires="x14">
        <control shapeId="15411" r:id="rId53" name="Check Box 51">
          <controlPr defaultSize="0" autoFill="0" autoLine="0" autoPict="0">
            <anchor moveWithCells="1">
              <from>
                <xdr:col>4</xdr:col>
                <xdr:colOff>792480</xdr:colOff>
                <xdr:row>21</xdr:row>
                <xdr:rowOff>129540</xdr:rowOff>
              </from>
              <to>
                <xdr:col>4</xdr:col>
                <xdr:colOff>1592580</xdr:colOff>
                <xdr:row>22</xdr:row>
                <xdr:rowOff>15240</xdr:rowOff>
              </to>
            </anchor>
          </controlPr>
        </control>
      </mc:Choice>
    </mc:AlternateContent>
    <mc:AlternateContent xmlns:mc="http://schemas.openxmlformats.org/markup-compatibility/2006">
      <mc:Choice Requires="x14">
        <control shapeId="15412" r:id="rId54" name="Check Box 52">
          <controlPr defaultSize="0" autoFill="0" autoLine="0" autoPict="0">
            <anchor moveWithCells="1">
              <from>
                <xdr:col>4</xdr:col>
                <xdr:colOff>792480</xdr:colOff>
                <xdr:row>22</xdr:row>
                <xdr:rowOff>129540</xdr:rowOff>
              </from>
              <to>
                <xdr:col>4</xdr:col>
                <xdr:colOff>1592580</xdr:colOff>
                <xdr:row>22</xdr:row>
                <xdr:rowOff>342900</xdr:rowOff>
              </to>
            </anchor>
          </controlPr>
        </control>
      </mc:Choice>
    </mc:AlternateContent>
    <mc:AlternateContent xmlns:mc="http://schemas.openxmlformats.org/markup-compatibility/2006">
      <mc:Choice Requires="x14">
        <control shapeId="15413" r:id="rId55" name="Check Box 53">
          <controlPr defaultSize="0" autoFill="0" autoLine="0" autoPict="0">
            <anchor moveWithCells="1">
              <from>
                <xdr:col>4</xdr:col>
                <xdr:colOff>792480</xdr:colOff>
                <xdr:row>22</xdr:row>
                <xdr:rowOff>472440</xdr:rowOff>
              </from>
              <to>
                <xdr:col>4</xdr:col>
                <xdr:colOff>1592580</xdr:colOff>
                <xdr:row>23</xdr:row>
                <xdr:rowOff>182880</xdr:rowOff>
              </to>
            </anchor>
          </controlPr>
        </control>
      </mc:Choice>
    </mc:AlternateContent>
    <mc:AlternateContent xmlns:mc="http://schemas.openxmlformats.org/markup-compatibility/2006">
      <mc:Choice Requires="x14">
        <control shapeId="15414" r:id="rId56" name="Check Box 54">
          <controlPr defaultSize="0" autoFill="0" autoLine="0" autoPict="0">
            <anchor moveWithCells="1">
              <from>
                <xdr:col>4</xdr:col>
                <xdr:colOff>792480</xdr:colOff>
                <xdr:row>24</xdr:row>
                <xdr:rowOff>129540</xdr:rowOff>
              </from>
              <to>
                <xdr:col>4</xdr:col>
                <xdr:colOff>1592580</xdr:colOff>
                <xdr:row>25</xdr:row>
                <xdr:rowOff>15240</xdr:rowOff>
              </to>
            </anchor>
          </controlPr>
        </control>
      </mc:Choice>
    </mc:AlternateContent>
    <mc:AlternateContent xmlns:mc="http://schemas.openxmlformats.org/markup-compatibility/2006">
      <mc:Choice Requires="x14">
        <control shapeId="15415" r:id="rId57" name="Check Box 55">
          <controlPr defaultSize="0" autoFill="0" autoLine="0" autoPict="0">
            <anchor moveWithCells="1">
              <from>
                <xdr:col>4</xdr:col>
                <xdr:colOff>777240</xdr:colOff>
                <xdr:row>25</xdr:row>
                <xdr:rowOff>609600</xdr:rowOff>
              </from>
              <to>
                <xdr:col>4</xdr:col>
                <xdr:colOff>1592580</xdr:colOff>
                <xdr:row>25</xdr:row>
                <xdr:rowOff>830580</xdr:rowOff>
              </to>
            </anchor>
          </controlPr>
        </control>
      </mc:Choice>
    </mc:AlternateContent>
    <mc:AlternateContent xmlns:mc="http://schemas.openxmlformats.org/markup-compatibility/2006">
      <mc:Choice Requires="x14">
        <control shapeId="15416" r:id="rId58" name="Check Box 56">
          <controlPr defaultSize="0" autoFill="0" autoLine="0" autoPict="0">
            <anchor moveWithCells="1">
              <from>
                <xdr:col>4</xdr:col>
                <xdr:colOff>792480</xdr:colOff>
                <xdr:row>26</xdr:row>
                <xdr:rowOff>129540</xdr:rowOff>
              </from>
              <to>
                <xdr:col>4</xdr:col>
                <xdr:colOff>1592580</xdr:colOff>
                <xdr:row>26</xdr:row>
                <xdr:rowOff>342900</xdr:rowOff>
              </to>
            </anchor>
          </controlPr>
        </control>
      </mc:Choice>
    </mc:AlternateContent>
    <mc:AlternateContent xmlns:mc="http://schemas.openxmlformats.org/markup-compatibility/2006">
      <mc:Choice Requires="x14">
        <control shapeId="15418" r:id="rId59" name="Check Box 58">
          <controlPr defaultSize="0" autoFill="0" autoLine="0" autoPict="0">
            <anchor moveWithCells="1">
              <from>
                <xdr:col>4</xdr:col>
                <xdr:colOff>777240</xdr:colOff>
                <xdr:row>27</xdr:row>
                <xdr:rowOff>30480</xdr:rowOff>
              </from>
              <to>
                <xdr:col>4</xdr:col>
                <xdr:colOff>1592580</xdr:colOff>
                <xdr:row>27</xdr:row>
                <xdr:rowOff>259080</xdr:rowOff>
              </to>
            </anchor>
          </controlPr>
        </control>
      </mc:Choice>
    </mc:AlternateContent>
    <mc:AlternateContent xmlns:mc="http://schemas.openxmlformats.org/markup-compatibility/2006">
      <mc:Choice Requires="x14">
        <control shapeId="15419" r:id="rId60" name="Check Box 59">
          <controlPr defaultSize="0" autoFill="0" autoLine="0" autoPict="0">
            <anchor moveWithCells="1">
              <from>
                <xdr:col>4</xdr:col>
                <xdr:colOff>792480</xdr:colOff>
                <xdr:row>27</xdr:row>
                <xdr:rowOff>304800</xdr:rowOff>
              </from>
              <to>
                <xdr:col>4</xdr:col>
                <xdr:colOff>1615440</xdr:colOff>
                <xdr:row>27</xdr:row>
                <xdr:rowOff>518160</xdr:rowOff>
              </to>
            </anchor>
          </controlPr>
        </control>
      </mc:Choice>
    </mc:AlternateContent>
    <mc:AlternateContent xmlns:mc="http://schemas.openxmlformats.org/markup-compatibility/2006">
      <mc:Choice Requires="x14">
        <control shapeId="15420" r:id="rId61" name="Check Box 60">
          <controlPr defaultSize="0" autoFill="0" autoLine="0" autoPict="0">
            <anchor moveWithCells="1">
              <from>
                <xdr:col>4</xdr:col>
                <xdr:colOff>792480</xdr:colOff>
                <xdr:row>29</xdr:row>
                <xdr:rowOff>129540</xdr:rowOff>
              </from>
              <to>
                <xdr:col>4</xdr:col>
                <xdr:colOff>1592580</xdr:colOff>
                <xdr:row>29</xdr:row>
                <xdr:rowOff>342900</xdr:rowOff>
              </to>
            </anchor>
          </controlPr>
        </control>
      </mc:Choice>
    </mc:AlternateContent>
    <mc:AlternateContent xmlns:mc="http://schemas.openxmlformats.org/markup-compatibility/2006">
      <mc:Choice Requires="x14">
        <control shapeId="15421" r:id="rId62" name="Check Box 61">
          <controlPr defaultSize="0" autoFill="0" autoLine="0" autoPict="0">
            <anchor moveWithCells="1">
              <from>
                <xdr:col>4</xdr:col>
                <xdr:colOff>792480</xdr:colOff>
                <xdr:row>30</xdr:row>
                <xdr:rowOff>129540</xdr:rowOff>
              </from>
              <to>
                <xdr:col>4</xdr:col>
                <xdr:colOff>1592580</xdr:colOff>
                <xdr:row>31</xdr:row>
                <xdr:rowOff>0</xdr:rowOff>
              </to>
            </anchor>
          </controlPr>
        </control>
      </mc:Choice>
    </mc:AlternateContent>
    <mc:AlternateContent xmlns:mc="http://schemas.openxmlformats.org/markup-compatibility/2006">
      <mc:Choice Requires="x14">
        <control shapeId="15442" r:id="rId63" name="Check Box 82">
          <controlPr defaultSize="0" autoFill="0" autoLine="0" autoPict="0">
            <anchor moveWithCells="1">
              <from>
                <xdr:col>4</xdr:col>
                <xdr:colOff>792480</xdr:colOff>
                <xdr:row>31</xdr:row>
                <xdr:rowOff>53340</xdr:rowOff>
              </from>
              <to>
                <xdr:col>4</xdr:col>
                <xdr:colOff>1600200</xdr:colOff>
                <xdr:row>31</xdr:row>
                <xdr:rowOff>259080</xdr:rowOff>
              </to>
            </anchor>
          </controlPr>
        </control>
      </mc:Choice>
    </mc:AlternateContent>
    <mc:AlternateContent xmlns:mc="http://schemas.openxmlformats.org/markup-compatibility/2006">
      <mc:Choice Requires="x14">
        <control shapeId="15443" r:id="rId64" name="Check Box 83">
          <controlPr defaultSize="0" autoFill="0" autoLine="0" autoPict="0">
            <anchor moveWithCells="1">
              <from>
                <xdr:col>4</xdr:col>
                <xdr:colOff>792480</xdr:colOff>
                <xdr:row>32</xdr:row>
                <xdr:rowOff>53340</xdr:rowOff>
              </from>
              <to>
                <xdr:col>4</xdr:col>
                <xdr:colOff>1600200</xdr:colOff>
                <xdr:row>32</xdr:row>
                <xdr:rowOff>259080</xdr:rowOff>
              </to>
            </anchor>
          </controlPr>
        </control>
      </mc:Choice>
    </mc:AlternateContent>
    <mc:AlternateContent xmlns:mc="http://schemas.openxmlformats.org/markup-compatibility/2006">
      <mc:Choice Requires="x14">
        <control shapeId="15444" r:id="rId65" name="Check Box 84">
          <controlPr defaultSize="0" autoFill="0" autoLine="0" autoPict="0">
            <anchor moveWithCells="1">
              <from>
                <xdr:col>4</xdr:col>
                <xdr:colOff>830580</xdr:colOff>
                <xdr:row>33</xdr:row>
                <xdr:rowOff>114300</xdr:rowOff>
              </from>
              <to>
                <xdr:col>4</xdr:col>
                <xdr:colOff>1630680</xdr:colOff>
                <xdr:row>33</xdr:row>
                <xdr:rowOff>335280</xdr:rowOff>
              </to>
            </anchor>
          </controlPr>
        </control>
      </mc:Choice>
    </mc:AlternateContent>
    <mc:AlternateContent xmlns:mc="http://schemas.openxmlformats.org/markup-compatibility/2006">
      <mc:Choice Requires="x14">
        <control shapeId="15445" r:id="rId66" name="Check Box 85">
          <controlPr defaultSize="0" autoFill="0" autoLine="0" autoPict="0">
            <anchor moveWithCells="1">
              <from>
                <xdr:col>4</xdr:col>
                <xdr:colOff>830580</xdr:colOff>
                <xdr:row>34</xdr:row>
                <xdr:rowOff>716280</xdr:rowOff>
              </from>
              <to>
                <xdr:col>4</xdr:col>
                <xdr:colOff>1638300</xdr:colOff>
                <xdr:row>34</xdr:row>
                <xdr:rowOff>914400</xdr:rowOff>
              </to>
            </anchor>
          </controlPr>
        </control>
      </mc:Choice>
    </mc:AlternateContent>
    <mc:AlternateContent xmlns:mc="http://schemas.openxmlformats.org/markup-compatibility/2006">
      <mc:Choice Requires="x14">
        <control shapeId="15446" r:id="rId67" name="Check Box 86">
          <controlPr defaultSize="0" autoFill="0" autoLine="0" autoPict="0">
            <anchor moveWithCells="1">
              <from>
                <xdr:col>4</xdr:col>
                <xdr:colOff>830580</xdr:colOff>
                <xdr:row>35</xdr:row>
                <xdr:rowOff>716280</xdr:rowOff>
              </from>
              <to>
                <xdr:col>4</xdr:col>
                <xdr:colOff>1638300</xdr:colOff>
                <xdr:row>35</xdr:row>
                <xdr:rowOff>914400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7030A0"/>
  </sheetPr>
  <dimension ref="A1:X12"/>
  <sheetViews>
    <sheetView showGridLines="0" zoomScaleNormal="100" workbookViewId="0">
      <selection activeCell="A3" sqref="A3"/>
    </sheetView>
  </sheetViews>
  <sheetFormatPr defaultRowHeight="14.4" x14ac:dyDescent="0.3"/>
  <cols>
    <col min="1" max="1" width="17.77734375" customWidth="1"/>
    <col min="2" max="2" width="15.6640625" customWidth="1"/>
    <col min="3" max="3" width="15.77734375" customWidth="1"/>
    <col min="4" max="4" width="16.21875" bestFit="1" customWidth="1"/>
    <col min="5" max="5" width="32.5546875" customWidth="1"/>
    <col min="6" max="6" width="22.21875" customWidth="1"/>
    <col min="7" max="7" width="27.77734375" customWidth="1"/>
    <col min="8" max="8" width="27.77734375" style="91" customWidth="1"/>
    <col min="9" max="9" width="28.77734375" customWidth="1"/>
    <col min="10" max="10" width="46.21875" customWidth="1"/>
    <col min="11" max="11" width="17.21875" customWidth="1"/>
    <col min="12" max="12" width="11.44140625" customWidth="1"/>
    <col min="13" max="13" width="21.77734375" customWidth="1"/>
    <col min="14" max="14" width="43.77734375" customWidth="1"/>
    <col min="15" max="15" width="21.5546875" customWidth="1"/>
    <col min="16" max="16" width="38.21875" customWidth="1"/>
    <col min="17" max="17" width="19.77734375" customWidth="1"/>
    <col min="18" max="18" width="36.21875" bestFit="1" customWidth="1"/>
    <col min="19" max="19" width="23.77734375" bestFit="1" customWidth="1"/>
    <col min="20" max="21" width="20.77734375" bestFit="1" customWidth="1"/>
    <col min="22" max="22" width="17" bestFit="1" customWidth="1"/>
    <col min="23" max="23" width="50.77734375" customWidth="1"/>
  </cols>
  <sheetData>
    <row r="1" spans="1:24" s="64" customFormat="1" ht="15.75" customHeight="1" thickBot="1" x14ac:dyDescent="0.35">
      <c r="A1" s="456" t="s">
        <v>26</v>
      </c>
      <c r="B1" s="458" t="s">
        <v>27</v>
      </c>
      <c r="C1" s="460" t="s">
        <v>373</v>
      </c>
      <c r="D1" s="461"/>
      <c r="E1" s="462"/>
      <c r="F1" s="463" t="s">
        <v>372</v>
      </c>
      <c r="G1" s="464"/>
      <c r="H1" s="464"/>
      <c r="I1" s="464"/>
      <c r="J1" s="465"/>
      <c r="K1" s="450" t="s">
        <v>366</v>
      </c>
      <c r="L1" s="451"/>
      <c r="M1" s="451"/>
      <c r="N1" s="452"/>
      <c r="O1" s="453" t="s">
        <v>365</v>
      </c>
      <c r="P1" s="454"/>
      <c r="Q1" s="454"/>
      <c r="R1" s="454"/>
      <c r="S1" s="455"/>
      <c r="T1" s="466" t="s">
        <v>464</v>
      </c>
      <c r="U1" s="446" t="s">
        <v>30</v>
      </c>
      <c r="V1" s="448" t="s">
        <v>45</v>
      </c>
    </row>
    <row r="2" spans="1:24" s="66" customFormat="1" ht="16.2" thickBot="1" x14ac:dyDescent="0.35">
      <c r="A2" s="457"/>
      <c r="B2" s="459"/>
      <c r="C2" s="127" t="s">
        <v>317</v>
      </c>
      <c r="D2" s="128" t="s">
        <v>186</v>
      </c>
      <c r="E2" s="129" t="s">
        <v>364</v>
      </c>
      <c r="F2" s="195" t="s">
        <v>48</v>
      </c>
      <c r="G2" s="196" t="s">
        <v>49</v>
      </c>
      <c r="H2" s="197" t="s">
        <v>186</v>
      </c>
      <c r="I2" s="197" t="s">
        <v>91</v>
      </c>
      <c r="J2" s="198" t="s">
        <v>28</v>
      </c>
      <c r="K2" s="199" t="s">
        <v>50</v>
      </c>
      <c r="L2" s="200" t="s">
        <v>49</v>
      </c>
      <c r="M2" s="201" t="s">
        <v>274</v>
      </c>
      <c r="N2" s="202" t="s">
        <v>314</v>
      </c>
      <c r="O2" s="203" t="s">
        <v>319</v>
      </c>
      <c r="P2" s="193" t="s">
        <v>314</v>
      </c>
      <c r="Q2" s="193" t="s">
        <v>48</v>
      </c>
      <c r="R2" s="193" t="s">
        <v>49</v>
      </c>
      <c r="S2" s="194" t="s">
        <v>186</v>
      </c>
      <c r="T2" s="467"/>
      <c r="U2" s="447"/>
      <c r="V2" s="449"/>
    </row>
    <row r="3" spans="1:24" s="65" customFormat="1" ht="16.8" customHeight="1" x14ac:dyDescent="0.3">
      <c r="A3" s="243"/>
      <c r="B3" s="204"/>
      <c r="C3" s="371"/>
      <c r="D3" s="371"/>
      <c r="E3" s="205"/>
      <c r="F3" s="206"/>
      <c r="G3" s="206"/>
      <c r="H3" s="207"/>
      <c r="I3" s="206"/>
      <c r="J3" s="205"/>
      <c r="K3" s="208"/>
      <c r="L3" s="208"/>
      <c r="M3" s="207"/>
      <c r="N3" s="205"/>
      <c r="O3" s="206"/>
      <c r="P3" s="205"/>
      <c r="Q3" s="209" t="str">
        <f>IF(K3="", "-",(K3*$O3)+$C3)</f>
        <v>-</v>
      </c>
      <c r="R3" s="209" t="str">
        <f>IF(L3="", "-",(L3*$O3)+$C3)</f>
        <v>-</v>
      </c>
      <c r="S3" s="187" t="str">
        <f>IF(H3="","-",H3)</f>
        <v>-</v>
      </c>
      <c r="T3" s="68" t="str">
        <f>IF(OR(C3="",E3="",F3="",G3="",J3=""),"-",IF(C3&lt;MIN(F3:G3),1,0))</f>
        <v>-</v>
      </c>
      <c r="U3" s="192" t="str">
        <f>IF(OR(K3="",L3="",N3="",P3=""),"-",IF(OR(AVERAGE(Q3:R3)&lt;MIN(F3:G3),AVERAGE(Q3:R3)&gt;MAX(F3:G3)),1,0))</f>
        <v>-</v>
      </c>
      <c r="V3" s="192" t="str">
        <f>IF(OR(E3="", J3="", N3="",P3=""), "-", IF(OR(AND(T3=1, U3="-"),U3=1),1,0))</f>
        <v>-</v>
      </c>
      <c r="W3" s="210" t="str">
        <f>A3&amp;" Error Notes: "&amp;IF(ISBLANK(C3),"",CHAR(10)&amp;IF(AND(D3=H3,H3=M3),"","Units must be consistent")&amp;CHAR(10)&amp;IF(E3="","Justification needed for Metric measurement source","")&amp;CHAR(10)&amp;IF(J3="","Justification needed for Criteria Standard","")&amp;CHAR(10)&amp;IF(N3="","Metric Trajectory Source missing", "")&amp;CHAR(10)&amp;IF(P3="","Justification needed for Prediction", ""))</f>
        <v xml:space="preserve"> Error Notes: </v>
      </c>
      <c r="X3" s="101"/>
    </row>
    <row r="4" spans="1:24" s="65" customFormat="1" ht="15.6" x14ac:dyDescent="0.3">
      <c r="A4" s="204"/>
      <c r="B4" s="204"/>
      <c r="C4" s="371"/>
      <c r="D4" s="371"/>
      <c r="E4" s="205"/>
      <c r="F4" s="206"/>
      <c r="G4" s="206"/>
      <c r="H4" s="207"/>
      <c r="I4" s="206"/>
      <c r="J4" s="205"/>
      <c r="K4" s="208"/>
      <c r="L4" s="208"/>
      <c r="M4" s="207"/>
      <c r="N4" s="205"/>
      <c r="O4" s="206"/>
      <c r="P4" s="205"/>
      <c r="Q4" s="209" t="str">
        <f>IF(K4="", "-",(K4*$O3)+$C4)</f>
        <v>-</v>
      </c>
      <c r="R4" s="209" t="str">
        <f>IF(L4="", "-",(L4*$O3)+$C4)</f>
        <v>-</v>
      </c>
      <c r="S4" s="187" t="str">
        <f>IF(H4="","-",H4)</f>
        <v>-</v>
      </c>
      <c r="T4" s="68" t="str">
        <f>IF(OR(C4="",E4="",F4="",G4="",J4=""),"-",IF(C4&lt;MIN(F4:G4),1,0))</f>
        <v>-</v>
      </c>
      <c r="U4" s="192" t="str">
        <f>IF(OR(K4="",L4="",N4="",P4=""),"-",IF(OR(AVERAGE(Q4:R4)&lt;MIN(F4:G4),AVERAGE(Q4:R4)&gt;MAX(F4:G4)),1,0))</f>
        <v>-</v>
      </c>
      <c r="V4" s="192" t="str">
        <f>IF(OR(E4="", J4="", N4="",P4=""), "-", IF(OR(AND(T4=1, U4="-"),U4=1),1,0))</f>
        <v>-</v>
      </c>
      <c r="W4" s="210" t="str">
        <f>A4&amp;" Error Notes: "&amp;IF(ISBLANK(C4),"",CHAR(10)&amp;IF(AND(D4=H4,H4=M4),"","Units must be consistent")&amp;CHAR(10)&amp;IF(E4="","Justification needed for Metric measurement source","")&amp;CHAR(10)&amp;IF(J4="","Justification needed for Criteria Standard","")&amp;CHAR(10)&amp;IF(N4="","Metric Trajectory Source missing", "")&amp;CHAR(10)&amp;IF(P4="","Justification needed for Prediction", ""))</f>
        <v xml:space="preserve"> Error Notes: </v>
      </c>
      <c r="X4" s="176"/>
    </row>
    <row r="5" spans="1:24" ht="15.6" x14ac:dyDescent="0.3">
      <c r="A5" s="204"/>
      <c r="B5" s="204"/>
      <c r="C5" s="371"/>
      <c r="D5" s="371"/>
      <c r="E5" s="205"/>
      <c r="F5" s="206"/>
      <c r="G5" s="206"/>
      <c r="H5" s="207"/>
      <c r="I5" s="206"/>
      <c r="J5" s="205"/>
      <c r="K5" s="208"/>
      <c r="L5" s="208"/>
      <c r="M5" s="207"/>
      <c r="N5" s="205"/>
      <c r="O5" s="206"/>
      <c r="P5" s="205"/>
      <c r="Q5" s="209" t="str">
        <f t="shared" ref="Q5:Q8" si="0">IF(K5="", "-",(K5*$O4)+$C5)</f>
        <v>-</v>
      </c>
      <c r="R5" s="209" t="str">
        <f t="shared" ref="R5:R8" si="1">IF(L5="", "-",(L5*$O4)+$C5)</f>
        <v>-</v>
      </c>
      <c r="S5" s="187" t="str">
        <f t="shared" ref="S5:S8" si="2">IF(H5="","-",H5)</f>
        <v>-</v>
      </c>
      <c r="T5" s="68" t="str">
        <f t="shared" ref="T5:T8" si="3">IF(OR(C5="",E5="",F5="",G5="",J5=""),"-",IF(C5&lt;MIN(F5:G5),1,0))</f>
        <v>-</v>
      </c>
      <c r="U5" s="192" t="str">
        <f t="shared" ref="U5:U8" si="4">IF(OR(K5="",L5="",N5="",P5=""),"-",IF(OR(AVERAGE(Q5:R5)&lt;MIN(F5:G5),AVERAGE(Q5:R5)&gt;MAX(F5:G5)),1,0))</f>
        <v>-</v>
      </c>
      <c r="V5" s="192" t="str">
        <f t="shared" ref="V5:V8" si="5">IF(OR(E5="", J5="", N5="",P5=""), "-", IF(OR(AND(T5=1, U5="-"),U5=1),1,0))</f>
        <v>-</v>
      </c>
      <c r="W5" s="210" t="str">
        <f t="shared" ref="W5:W8" si="6">A5&amp;" Error Notes: "&amp;IF(ISBLANK(C5),"",CHAR(10)&amp;IF(AND(D5=H5,H5=M5),"","Units must be consistent")&amp;CHAR(10)&amp;IF(E5="","Justification needed for Metric measurement source","")&amp;CHAR(10)&amp;IF(J5="","Justification needed for Criteria Standard","")&amp;CHAR(10)&amp;IF(N5="","Metric Trajectory Source missing", "")&amp;CHAR(10)&amp;IF(P5="","Justification needed for Prediction", ""))</f>
        <v xml:space="preserve"> Error Notes: </v>
      </c>
      <c r="X5" s="101"/>
    </row>
    <row r="6" spans="1:24" ht="15.6" x14ac:dyDescent="0.3">
      <c r="A6" s="204"/>
      <c r="B6" s="204"/>
      <c r="C6" s="371"/>
      <c r="D6" s="371"/>
      <c r="E6" s="205"/>
      <c r="F6" s="206"/>
      <c r="G6" s="206"/>
      <c r="H6" s="207"/>
      <c r="I6" s="206"/>
      <c r="J6" s="205"/>
      <c r="K6" s="208"/>
      <c r="L6" s="208"/>
      <c r="M6" s="207"/>
      <c r="N6" s="205"/>
      <c r="O6" s="206"/>
      <c r="P6" s="205"/>
      <c r="Q6" s="209" t="str">
        <f t="shared" si="0"/>
        <v>-</v>
      </c>
      <c r="R6" s="209" t="str">
        <f t="shared" si="1"/>
        <v>-</v>
      </c>
      <c r="S6" s="187" t="str">
        <f t="shared" si="2"/>
        <v>-</v>
      </c>
      <c r="T6" s="68" t="str">
        <f t="shared" si="3"/>
        <v>-</v>
      </c>
      <c r="U6" s="192" t="str">
        <f t="shared" si="4"/>
        <v>-</v>
      </c>
      <c r="V6" s="192" t="str">
        <f t="shared" si="5"/>
        <v>-</v>
      </c>
      <c r="W6" s="210" t="str">
        <f t="shared" si="6"/>
        <v xml:space="preserve"> Error Notes: </v>
      </c>
    </row>
    <row r="7" spans="1:24" ht="15.6" x14ac:dyDescent="0.3">
      <c r="A7" s="204"/>
      <c r="B7" s="204"/>
      <c r="C7" s="371"/>
      <c r="D7" s="371"/>
      <c r="E7" s="205"/>
      <c r="F7" s="206"/>
      <c r="G7" s="206"/>
      <c r="H7" s="207"/>
      <c r="I7" s="206"/>
      <c r="J7" s="205"/>
      <c r="K7" s="208"/>
      <c r="L7" s="208"/>
      <c r="M7" s="207"/>
      <c r="N7" s="205"/>
      <c r="O7" s="206"/>
      <c r="P7" s="205"/>
      <c r="Q7" s="209" t="str">
        <f t="shared" si="0"/>
        <v>-</v>
      </c>
      <c r="R7" s="209" t="str">
        <f t="shared" si="1"/>
        <v>-</v>
      </c>
      <c r="S7" s="187" t="str">
        <f t="shared" si="2"/>
        <v>-</v>
      </c>
      <c r="T7" s="68" t="str">
        <f t="shared" si="3"/>
        <v>-</v>
      </c>
      <c r="U7" s="192" t="str">
        <f t="shared" si="4"/>
        <v>-</v>
      </c>
      <c r="V7" s="192" t="str">
        <f t="shared" si="5"/>
        <v>-</v>
      </c>
      <c r="W7" s="210" t="str">
        <f t="shared" si="6"/>
        <v xml:space="preserve"> Error Notes: </v>
      </c>
    </row>
    <row r="8" spans="1:24" ht="15" customHeight="1" x14ac:dyDescent="0.3">
      <c r="A8" s="204"/>
      <c r="B8" s="204"/>
      <c r="C8" s="371"/>
      <c r="D8" s="371"/>
      <c r="E8" s="205"/>
      <c r="F8" s="206"/>
      <c r="G8" s="206"/>
      <c r="H8" s="207"/>
      <c r="I8" s="206"/>
      <c r="J8" s="205"/>
      <c r="K8" s="208"/>
      <c r="L8" s="208"/>
      <c r="M8" s="207"/>
      <c r="N8" s="205"/>
      <c r="O8" s="206"/>
      <c r="P8" s="205"/>
      <c r="Q8" s="209" t="str">
        <f t="shared" si="0"/>
        <v>-</v>
      </c>
      <c r="R8" s="209" t="str">
        <f t="shared" si="1"/>
        <v>-</v>
      </c>
      <c r="S8" s="187" t="str">
        <f t="shared" si="2"/>
        <v>-</v>
      </c>
      <c r="T8" s="68" t="str">
        <f t="shared" si="3"/>
        <v>-</v>
      </c>
      <c r="U8" s="192" t="str">
        <f t="shared" si="4"/>
        <v>-</v>
      </c>
      <c r="V8" s="192" t="str">
        <f t="shared" si="5"/>
        <v>-</v>
      </c>
      <c r="W8" s="210" t="str">
        <f t="shared" si="6"/>
        <v xml:space="preserve"> Error Notes: </v>
      </c>
    </row>
    <row r="9" spans="1:24" x14ac:dyDescent="0.3">
      <c r="P9" s="44"/>
    </row>
    <row r="10" spans="1:24" x14ac:dyDescent="0.3">
      <c r="P10" s="44"/>
    </row>
    <row r="11" spans="1:24" x14ac:dyDescent="0.3">
      <c r="P11" s="44"/>
    </row>
    <row r="12" spans="1:24" x14ac:dyDescent="0.3">
      <c r="P12" s="44"/>
    </row>
  </sheetData>
  <sheetProtection algorithmName="SHA-512" hashValue="YNmDzZbtBhpC5hKv0goBn0EHQJPQ8IGZIx2Wye/7m+SkVqd8ezZKXEbzA+aorr2uZ5LOi6wUPH7V266a5jWZYg==" saltValue="NcoGE3jprGA7UXG3RIFkPQ==" spinCount="100000" sheet="1" selectLockedCells="1"/>
  <mergeCells count="9">
    <mergeCell ref="U1:U2"/>
    <mergeCell ref="V1:V2"/>
    <mergeCell ref="K1:N1"/>
    <mergeCell ref="O1:S1"/>
    <mergeCell ref="A1:A2"/>
    <mergeCell ref="B1:B2"/>
    <mergeCell ref="C1:E1"/>
    <mergeCell ref="F1:J1"/>
    <mergeCell ref="T1:T2"/>
  </mergeCells>
  <conditionalFormatting sqref="T3">
    <cfRule type="cellIs" dxfId="59" priority="9" operator="equal">
      <formula>0</formula>
    </cfRule>
    <cfRule type="cellIs" dxfId="58" priority="10" operator="equal">
      <formula>1</formula>
    </cfRule>
  </conditionalFormatting>
  <conditionalFormatting sqref="U3:V3">
    <cfRule type="cellIs" dxfId="57" priority="12" operator="equal">
      <formula>0</formula>
    </cfRule>
    <cfRule type="cellIs" dxfId="56" priority="13" operator="equal">
      <formula>1</formula>
    </cfRule>
  </conditionalFormatting>
  <conditionalFormatting sqref="J3 P3 N3">
    <cfRule type="containsBlanks" dxfId="55" priority="11">
      <formula>LEN(TRIM(J3))=0</formula>
    </cfRule>
  </conditionalFormatting>
  <conditionalFormatting sqref="E3">
    <cfRule type="containsBlanks" dxfId="54" priority="7">
      <formula>LEN(TRIM(E3))=0</formula>
    </cfRule>
  </conditionalFormatting>
  <conditionalFormatting sqref="T4:T8">
    <cfRule type="cellIs" dxfId="53" priority="2" operator="equal">
      <formula>0</formula>
    </cfRule>
    <cfRule type="cellIs" dxfId="52" priority="3" operator="equal">
      <formula>1</formula>
    </cfRule>
  </conditionalFormatting>
  <conditionalFormatting sqref="U4:V8">
    <cfRule type="cellIs" dxfId="51" priority="5" operator="equal">
      <formula>0</formula>
    </cfRule>
    <cfRule type="cellIs" dxfId="50" priority="6" operator="equal">
      <formula>1</formula>
    </cfRule>
  </conditionalFormatting>
  <conditionalFormatting sqref="J4:J8 P4:P8 N4:N8">
    <cfRule type="containsBlanks" dxfId="49" priority="4">
      <formula>LEN(TRIM(J4))=0</formula>
    </cfRule>
  </conditionalFormatting>
  <conditionalFormatting sqref="E4:E8">
    <cfRule type="containsBlanks" dxfId="48" priority="1">
      <formula>LEN(TRIM(E4))=0</formula>
    </cfRule>
  </conditionalFormatting>
  <dataValidations count="2">
    <dataValidation type="list" allowBlank="1" showInputMessage="1" showErrorMessage="1" sqref="B3:B8">
      <formula1>Horizontal_Position_of_Shoreline</formula1>
    </dataValidation>
    <dataValidation type="list" allowBlank="1" showInputMessage="1" showErrorMessage="1" sqref="I3:I8">
      <formula1>Criteria_Standards</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'Metrics &amp; Methods'!$B$3</xm:f>
          </x14:formula1>
          <xm:sqref>A3:A8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7"/>
  </sheetPr>
  <dimension ref="A1:AA19"/>
  <sheetViews>
    <sheetView showGridLines="0" zoomScaleNormal="100" workbookViewId="0">
      <selection activeCell="E24" sqref="E24"/>
    </sheetView>
  </sheetViews>
  <sheetFormatPr defaultColWidth="9.21875" defaultRowHeight="14.4" x14ac:dyDescent="0.3"/>
  <cols>
    <col min="1" max="1" width="24.88671875" style="1" customWidth="1"/>
    <col min="2" max="2" width="16.77734375" style="1" customWidth="1"/>
    <col min="3" max="3" width="7.109375" style="1" bestFit="1" customWidth="1"/>
    <col min="4" max="4" width="8.109375" style="1" bestFit="1" customWidth="1"/>
    <col min="5" max="5" width="33" style="1" customWidth="1"/>
    <col min="6" max="7" width="7.109375" style="1" bestFit="1" customWidth="1"/>
    <col min="8" max="8" width="22.6640625" style="1" bestFit="1" customWidth="1"/>
    <col min="9" max="9" width="12.88671875" style="1" bestFit="1" customWidth="1"/>
    <col min="10" max="10" width="34.44140625" style="1" bestFit="1" customWidth="1"/>
    <col min="11" max="11" width="9.109375" style="1" customWidth="1"/>
    <col min="12" max="12" width="7.44140625" style="1" bestFit="1" customWidth="1"/>
    <col min="13" max="13" width="14.33203125" style="1" bestFit="1" customWidth="1"/>
    <col min="14" max="16" width="26.77734375" style="1" customWidth="1"/>
    <col min="17" max="17" width="14.5546875" style="1" customWidth="1"/>
    <col min="18" max="18" width="14.44140625" style="1" customWidth="1"/>
    <col min="19" max="19" width="11.21875" style="1" bestFit="1" customWidth="1"/>
    <col min="20" max="21" width="15.44140625" style="1" customWidth="1"/>
    <col min="22" max="22" width="24.21875" style="1" customWidth="1"/>
    <col min="23" max="23" width="21.5546875" style="1" customWidth="1"/>
    <col min="24" max="24" width="38.21875" style="1" customWidth="1"/>
    <col min="25" max="25" width="19.77734375" style="1" customWidth="1"/>
    <col min="26" max="26" width="17" style="1" bestFit="1" customWidth="1"/>
    <col min="27" max="27" width="75.6640625" style="1" customWidth="1"/>
    <col min="28" max="16384" width="9.21875" style="1"/>
  </cols>
  <sheetData>
    <row r="1" spans="1:27" s="65" customFormat="1" ht="15.75" customHeight="1" thickBot="1" x14ac:dyDescent="0.35">
      <c r="A1" s="472" t="s">
        <v>26</v>
      </c>
      <c r="B1" s="472" t="s">
        <v>27</v>
      </c>
      <c r="C1" s="460" t="s">
        <v>373</v>
      </c>
      <c r="D1" s="461"/>
      <c r="E1" s="462"/>
      <c r="F1" s="463" t="s">
        <v>372</v>
      </c>
      <c r="G1" s="464"/>
      <c r="H1" s="464"/>
      <c r="I1" s="464"/>
      <c r="J1" s="465"/>
      <c r="K1" s="450" t="s">
        <v>366</v>
      </c>
      <c r="L1" s="451"/>
      <c r="M1" s="451"/>
      <c r="N1" s="452"/>
      <c r="O1" s="453" t="s">
        <v>365</v>
      </c>
      <c r="P1" s="454"/>
      <c r="Q1" s="454"/>
      <c r="R1" s="454"/>
      <c r="S1" s="455"/>
      <c r="T1" s="474" t="s">
        <v>474</v>
      </c>
      <c r="U1" s="476" t="s">
        <v>475</v>
      </c>
      <c r="V1" s="470" t="s">
        <v>465</v>
      </c>
      <c r="W1" s="471"/>
      <c r="X1" s="468" t="s">
        <v>464</v>
      </c>
      <c r="Y1" s="468" t="s">
        <v>30</v>
      </c>
      <c r="Z1" s="468" t="s">
        <v>45</v>
      </c>
    </row>
    <row r="2" spans="1:27" s="66" customFormat="1" ht="15.6" x14ac:dyDescent="0.3">
      <c r="A2" s="473"/>
      <c r="B2" s="473"/>
      <c r="C2" s="340" t="s">
        <v>317</v>
      </c>
      <c r="D2" s="341" t="s">
        <v>186</v>
      </c>
      <c r="E2" s="342" t="s">
        <v>364</v>
      </c>
      <c r="F2" s="195" t="s">
        <v>48</v>
      </c>
      <c r="G2" s="196" t="s">
        <v>49</v>
      </c>
      <c r="H2" s="196" t="s">
        <v>36</v>
      </c>
      <c r="I2" s="196" t="s">
        <v>368</v>
      </c>
      <c r="J2" s="343" t="s">
        <v>367</v>
      </c>
      <c r="K2" s="199" t="s">
        <v>50</v>
      </c>
      <c r="L2" s="200" t="s">
        <v>49</v>
      </c>
      <c r="M2" s="344" t="s">
        <v>274</v>
      </c>
      <c r="N2" s="345" t="s">
        <v>314</v>
      </c>
      <c r="O2" s="346" t="s">
        <v>319</v>
      </c>
      <c r="P2" s="347" t="s">
        <v>314</v>
      </c>
      <c r="Q2" s="347" t="s">
        <v>48</v>
      </c>
      <c r="R2" s="347" t="s">
        <v>49</v>
      </c>
      <c r="S2" s="348" t="s">
        <v>186</v>
      </c>
      <c r="T2" s="475"/>
      <c r="U2" s="477"/>
      <c r="V2" s="349" t="s">
        <v>358</v>
      </c>
      <c r="W2" s="349" t="s">
        <v>359</v>
      </c>
      <c r="X2" s="469"/>
      <c r="Y2" s="469"/>
      <c r="Z2" s="469"/>
    </row>
    <row r="3" spans="1:27" s="67" customFormat="1" ht="16.2" customHeight="1" x14ac:dyDescent="0.3">
      <c r="A3" s="204"/>
      <c r="B3" s="204"/>
      <c r="C3" s="211"/>
      <c r="D3" s="207"/>
      <c r="E3" s="205"/>
      <c r="F3" s="211"/>
      <c r="G3" s="211"/>
      <c r="H3" s="207"/>
      <c r="I3" s="206"/>
      <c r="J3" s="205"/>
      <c r="K3" s="211"/>
      <c r="L3" s="211"/>
      <c r="M3" s="207"/>
      <c r="N3" s="205"/>
      <c r="O3" s="206"/>
      <c r="P3" s="205"/>
      <c r="Q3" s="212" t="str">
        <f>IF($C3="","-",(K3*$O3)+$C3)</f>
        <v>-</v>
      </c>
      <c r="R3" s="212" t="str">
        <f t="shared" ref="Q3:R5" si="0">IF($C3="","-",(L3*$O3)+$C3)</f>
        <v>-</v>
      </c>
      <c r="S3" s="187" t="str">
        <f>IF(H3="","-",H3)</f>
        <v>-</v>
      </c>
      <c r="T3" s="213"/>
      <c r="U3" s="213"/>
      <c r="V3" s="214" t="str">
        <f>IF(T3="", "-",F3+(($T3*$O3)))</f>
        <v>-</v>
      </c>
      <c r="W3" s="214" t="str">
        <f>IF(T3="", "-",G3+(($T3*$O3)))</f>
        <v>-</v>
      </c>
      <c r="X3" s="68" t="str">
        <f t="shared" ref="X3:X8" si="1">IF(OR(C3="",E3="",F3="",G3="",J3=""),"-",IF(OR(C3&lt;MIN(F3:G3), C3&gt;MAX(F3:G3)),1,0))</f>
        <v>-</v>
      </c>
      <c r="Y3" s="192" t="str">
        <f>IF(OR(K3="",L3="",N3="",P3=""),"-",IF(OR(MIN(Q3:R3)&lt;MIN(V3:W3), MAX(Q3:R3)&gt;MAX(V3:W3)),1,0))</f>
        <v>-</v>
      </c>
      <c r="Z3" s="192" t="str">
        <f t="shared" ref="Z3:Z8" si="2">IF(OR(J3="", N3="", P3=""), "-", IF(OR(Y3=1, AND(Y3="-",X3=1)),1,0))</f>
        <v>-</v>
      </c>
      <c r="AA3" s="210" t="str">
        <f t="shared" ref="AA3:AA8" si="3">A3&amp;" Error Notes: "&amp;IF(ISBLANK(C3),"",CHAR(10)&amp;IF(AND(D3=H3, H3=S3, D3=M3),"","Units must be consistent")&amp;CHAR(10)&amp;IF(E3="","Justification needed for Metric measurement source","")&amp;CHAR(10)&amp;IF(J3="","Justification needed for Criteria Standard","")&amp;CHAR(10)&amp;IF(N3="","Metric Trajectory Source missing", "")&amp;CHAR(10)&amp;IF(P3="","Justification needed for Prediction", ""))</f>
        <v xml:space="preserve"> Error Notes: </v>
      </c>
    </row>
    <row r="4" spans="1:27" s="67" customFormat="1" ht="16.2" customHeight="1" x14ac:dyDescent="0.3">
      <c r="A4" s="204"/>
      <c r="B4" s="204"/>
      <c r="C4" s="211"/>
      <c r="D4" s="207"/>
      <c r="E4" s="205"/>
      <c r="F4" s="211"/>
      <c r="G4" s="211"/>
      <c r="H4" s="207"/>
      <c r="I4" s="206"/>
      <c r="J4" s="205"/>
      <c r="K4" s="211"/>
      <c r="L4" s="211"/>
      <c r="M4" s="207"/>
      <c r="N4" s="205"/>
      <c r="O4" s="206"/>
      <c r="P4" s="205"/>
      <c r="Q4" s="212" t="str">
        <f t="shared" ref="Q4" si="4">IF($C4="","-",(K4*$O4)+$C4)</f>
        <v>-</v>
      </c>
      <c r="R4" s="212" t="str">
        <f t="shared" ref="R4" si="5">IF($C4="","-",(L4*$O4)+$C4)</f>
        <v>-</v>
      </c>
      <c r="S4" s="187" t="str">
        <f>IF(H4="","-",H4)</f>
        <v>-</v>
      </c>
      <c r="T4" s="213"/>
      <c r="U4" s="213"/>
      <c r="V4" s="214" t="str">
        <f t="shared" ref="V4:V8" si="6">IF(T4="", "-",F4+(($T4*$O4)))</f>
        <v>-</v>
      </c>
      <c r="W4" s="214" t="str">
        <f t="shared" ref="W4:W8" si="7">IF(T4="", "-",G4+(($T4*$O4)))</f>
        <v>-</v>
      </c>
      <c r="X4" s="68" t="str">
        <f t="shared" si="1"/>
        <v>-</v>
      </c>
      <c r="Y4" s="192" t="str">
        <f t="shared" ref="Y4:Y8" si="8">IF(OR(K4="",L4="",N4="",P4=""),"-",IF(OR(MIN(Q4:R4)&lt;MIN(V4:W4), MAX(Q4:R4)&gt;MAX(V4:W4)),1,0))</f>
        <v>-</v>
      </c>
      <c r="Z4" s="192" t="str">
        <f t="shared" si="2"/>
        <v>-</v>
      </c>
      <c r="AA4" s="210" t="str">
        <f t="shared" si="3"/>
        <v xml:space="preserve"> Error Notes: </v>
      </c>
    </row>
    <row r="5" spans="1:27" ht="16.2" customHeight="1" x14ac:dyDescent="0.3">
      <c r="A5" s="204"/>
      <c r="B5" s="204"/>
      <c r="C5" s="211"/>
      <c r="D5" s="207"/>
      <c r="E5" s="205"/>
      <c r="F5" s="211"/>
      <c r="G5" s="211"/>
      <c r="H5" s="207"/>
      <c r="I5" s="206"/>
      <c r="J5" s="205"/>
      <c r="K5" s="211"/>
      <c r="L5" s="211"/>
      <c r="M5" s="207"/>
      <c r="N5" s="205"/>
      <c r="O5" s="206"/>
      <c r="P5" s="205"/>
      <c r="Q5" s="212" t="str">
        <f t="shared" si="0"/>
        <v>-</v>
      </c>
      <c r="R5" s="212" t="str">
        <f t="shared" si="0"/>
        <v>-</v>
      </c>
      <c r="S5" s="187" t="str">
        <f>IF(H5="","-",H5)</f>
        <v>-</v>
      </c>
      <c r="T5" s="213"/>
      <c r="U5" s="213"/>
      <c r="V5" s="214" t="str">
        <f t="shared" si="6"/>
        <v>-</v>
      </c>
      <c r="W5" s="214" t="str">
        <f t="shared" si="7"/>
        <v>-</v>
      </c>
      <c r="X5" s="68" t="str">
        <f t="shared" si="1"/>
        <v>-</v>
      </c>
      <c r="Y5" s="192" t="str">
        <f t="shared" si="8"/>
        <v>-</v>
      </c>
      <c r="Z5" s="192" t="str">
        <f t="shared" si="2"/>
        <v>-</v>
      </c>
      <c r="AA5" s="210" t="str">
        <f t="shared" si="3"/>
        <v xml:space="preserve"> Error Notes: </v>
      </c>
    </row>
    <row r="6" spans="1:27" ht="16.2" customHeight="1" x14ac:dyDescent="0.3">
      <c r="A6" s="204"/>
      <c r="B6" s="204"/>
      <c r="C6" s="211"/>
      <c r="D6" s="207"/>
      <c r="E6" s="205"/>
      <c r="F6" s="211"/>
      <c r="G6" s="211"/>
      <c r="H6" s="207"/>
      <c r="I6" s="206"/>
      <c r="J6" s="205"/>
      <c r="K6" s="211"/>
      <c r="L6" s="211"/>
      <c r="M6" s="207"/>
      <c r="N6" s="205"/>
      <c r="O6" s="206"/>
      <c r="P6" s="205"/>
      <c r="Q6" s="212" t="str">
        <f t="shared" ref="Q6:Q8" si="9">IF($C6="","-",(K6*$O6)+$C6)</f>
        <v>-</v>
      </c>
      <c r="R6" s="212" t="str">
        <f t="shared" ref="R6:R8" si="10">IF($C6="","-",(L6*$O6)+$C6)</f>
        <v>-</v>
      </c>
      <c r="S6" s="187" t="str">
        <f t="shared" ref="S6:S8" si="11">IF(H6="","-",H6)</f>
        <v>-</v>
      </c>
      <c r="T6" s="213"/>
      <c r="U6" s="213"/>
      <c r="V6" s="214" t="str">
        <f t="shared" si="6"/>
        <v>-</v>
      </c>
      <c r="W6" s="214" t="str">
        <f t="shared" si="7"/>
        <v>-</v>
      </c>
      <c r="X6" s="68" t="str">
        <f t="shared" si="1"/>
        <v>-</v>
      </c>
      <c r="Y6" s="192" t="str">
        <f t="shared" si="8"/>
        <v>-</v>
      </c>
      <c r="Z6" s="192" t="str">
        <f t="shared" si="2"/>
        <v>-</v>
      </c>
      <c r="AA6" s="210" t="str">
        <f t="shared" si="3"/>
        <v xml:space="preserve"> Error Notes: </v>
      </c>
    </row>
    <row r="7" spans="1:27" ht="16.2" customHeight="1" x14ac:dyDescent="0.3">
      <c r="A7" s="204"/>
      <c r="B7" s="204"/>
      <c r="C7" s="211"/>
      <c r="D7" s="207"/>
      <c r="E7" s="205"/>
      <c r="F7" s="211"/>
      <c r="G7" s="211"/>
      <c r="H7" s="207"/>
      <c r="I7" s="206"/>
      <c r="J7" s="205"/>
      <c r="K7" s="211"/>
      <c r="L7" s="211"/>
      <c r="M7" s="207"/>
      <c r="N7" s="205"/>
      <c r="O7" s="206"/>
      <c r="P7" s="205"/>
      <c r="Q7" s="212" t="str">
        <f t="shared" si="9"/>
        <v>-</v>
      </c>
      <c r="R7" s="212" t="str">
        <f t="shared" si="10"/>
        <v>-</v>
      </c>
      <c r="S7" s="187" t="str">
        <f t="shared" si="11"/>
        <v>-</v>
      </c>
      <c r="T7" s="213"/>
      <c r="U7" s="213"/>
      <c r="V7" s="214" t="str">
        <f t="shared" si="6"/>
        <v>-</v>
      </c>
      <c r="W7" s="214" t="str">
        <f t="shared" si="7"/>
        <v>-</v>
      </c>
      <c r="X7" s="68" t="str">
        <f t="shared" si="1"/>
        <v>-</v>
      </c>
      <c r="Y7" s="192" t="str">
        <f t="shared" si="8"/>
        <v>-</v>
      </c>
      <c r="Z7" s="192" t="str">
        <f t="shared" si="2"/>
        <v>-</v>
      </c>
      <c r="AA7" s="210" t="str">
        <f t="shared" si="3"/>
        <v xml:space="preserve"> Error Notes: </v>
      </c>
    </row>
    <row r="8" spans="1:27" ht="16.2" customHeight="1" x14ac:dyDescent="0.3">
      <c r="A8" s="204"/>
      <c r="B8" s="204"/>
      <c r="C8" s="211"/>
      <c r="D8" s="207"/>
      <c r="E8" s="205"/>
      <c r="F8" s="211"/>
      <c r="G8" s="211"/>
      <c r="H8" s="207"/>
      <c r="I8" s="206"/>
      <c r="J8" s="205"/>
      <c r="K8" s="211"/>
      <c r="L8" s="211"/>
      <c r="M8" s="207"/>
      <c r="N8" s="205"/>
      <c r="O8" s="206"/>
      <c r="P8" s="205"/>
      <c r="Q8" s="212" t="str">
        <f t="shared" si="9"/>
        <v>-</v>
      </c>
      <c r="R8" s="212" t="str">
        <f t="shared" si="10"/>
        <v>-</v>
      </c>
      <c r="S8" s="187" t="str">
        <f t="shared" si="11"/>
        <v>-</v>
      </c>
      <c r="T8" s="213"/>
      <c r="U8" s="213"/>
      <c r="V8" s="214" t="str">
        <f t="shared" si="6"/>
        <v>-</v>
      </c>
      <c r="W8" s="214" t="str">
        <f t="shared" si="7"/>
        <v>-</v>
      </c>
      <c r="X8" s="68" t="str">
        <f t="shared" si="1"/>
        <v>-</v>
      </c>
      <c r="Y8" s="192" t="str">
        <f t="shared" si="8"/>
        <v>-</v>
      </c>
      <c r="Z8" s="192" t="str">
        <f t="shared" si="2"/>
        <v>-</v>
      </c>
      <c r="AA8" s="210" t="str">
        <f t="shared" si="3"/>
        <v xml:space="preserve"> Error Notes: </v>
      </c>
    </row>
    <row r="9" spans="1:27" ht="15" customHeight="1" x14ac:dyDescent="0.3">
      <c r="H9" s="294"/>
      <c r="I9" s="294"/>
      <c r="J9" s="294"/>
      <c r="K9" s="294"/>
      <c r="Q9" s="60"/>
      <c r="R9" s="294"/>
      <c r="S9" s="294"/>
      <c r="T9" s="294"/>
      <c r="U9" s="294"/>
      <c r="V9" s="294"/>
      <c r="W9" s="294"/>
      <c r="X9" s="294"/>
    </row>
    <row r="10" spans="1:27" x14ac:dyDescent="0.3">
      <c r="H10" s="294"/>
      <c r="I10" s="294"/>
      <c r="J10" s="294"/>
      <c r="K10" s="294"/>
      <c r="Q10" s="60"/>
      <c r="R10" s="294"/>
      <c r="S10" s="294"/>
      <c r="T10" s="294"/>
      <c r="U10" s="294"/>
      <c r="V10" s="294"/>
      <c r="W10" s="294"/>
      <c r="X10" s="294"/>
    </row>
    <row r="11" spans="1:27" x14ac:dyDescent="0.3">
      <c r="H11" s="294"/>
      <c r="I11" s="294"/>
      <c r="J11" s="294"/>
      <c r="K11" s="354"/>
      <c r="Q11" s="60"/>
      <c r="R11" s="294"/>
      <c r="S11" s="294"/>
      <c r="T11" s="294"/>
      <c r="U11" s="294"/>
      <c r="V11" s="294"/>
      <c r="W11" s="294"/>
      <c r="X11" s="294"/>
    </row>
    <row r="12" spans="1:27" x14ac:dyDescent="0.3">
      <c r="H12" s="294"/>
      <c r="I12" s="294"/>
      <c r="J12" s="294"/>
      <c r="K12" s="354"/>
      <c r="Q12" s="60"/>
      <c r="R12" s="294"/>
      <c r="S12" s="294"/>
      <c r="T12" s="294"/>
      <c r="U12" s="294"/>
      <c r="V12" s="294"/>
      <c r="W12" s="294"/>
      <c r="X12" s="294"/>
    </row>
    <row r="13" spans="1:27" ht="17.25" customHeight="1" x14ac:dyDescent="0.3">
      <c r="H13" s="101"/>
      <c r="I13" s="101"/>
      <c r="J13" s="101"/>
      <c r="K13" s="101"/>
      <c r="Q13" s="60"/>
      <c r="R13" s="139"/>
      <c r="S13" s="139"/>
      <c r="T13" s="139"/>
      <c r="U13" s="294"/>
      <c r="V13" s="139"/>
      <c r="W13" s="139"/>
      <c r="X13" s="139"/>
    </row>
    <row r="14" spans="1:27" ht="15" customHeight="1" x14ac:dyDescent="0.3">
      <c r="H14" s="101"/>
      <c r="I14" s="101"/>
      <c r="J14" s="101"/>
      <c r="K14" s="101"/>
      <c r="Q14" s="60"/>
      <c r="R14" s="139"/>
      <c r="S14" s="139"/>
      <c r="T14" s="139"/>
      <c r="U14" s="294"/>
      <c r="V14" s="139"/>
      <c r="W14" s="139"/>
      <c r="X14" s="139"/>
    </row>
    <row r="15" spans="1:27" x14ac:dyDescent="0.3">
      <c r="H15" s="101"/>
      <c r="I15" s="101"/>
      <c r="J15" s="101"/>
      <c r="K15" s="101"/>
      <c r="Q15" s="60"/>
      <c r="R15" s="139"/>
      <c r="S15" s="139"/>
      <c r="T15" s="139"/>
      <c r="U15" s="294"/>
      <c r="V15" s="139"/>
      <c r="W15" s="139"/>
      <c r="X15" s="139"/>
    </row>
    <row r="16" spans="1:27" x14ac:dyDescent="0.3">
      <c r="H16" s="101"/>
      <c r="I16" s="101"/>
      <c r="J16" s="101"/>
      <c r="K16" s="101"/>
      <c r="Q16" s="105"/>
      <c r="R16" s="139"/>
      <c r="S16" s="139"/>
      <c r="T16" s="139"/>
      <c r="U16" s="294"/>
      <c r="V16" s="139"/>
      <c r="W16" s="139"/>
      <c r="X16" s="139"/>
    </row>
    <row r="17" spans="8:24" x14ac:dyDescent="0.3">
      <c r="H17" s="101"/>
      <c r="I17" s="101"/>
      <c r="J17" s="369"/>
      <c r="K17" s="101"/>
      <c r="R17" s="139"/>
      <c r="S17" s="139"/>
      <c r="T17" s="139"/>
      <c r="U17" s="294"/>
      <c r="V17" s="139"/>
      <c r="W17" s="139"/>
      <c r="X17" s="139"/>
    </row>
    <row r="18" spans="8:24" ht="33" customHeight="1" x14ac:dyDescent="0.3">
      <c r="H18" s="101"/>
      <c r="I18" s="101"/>
      <c r="J18" s="101"/>
      <c r="K18" s="101"/>
      <c r="R18" s="139"/>
      <c r="S18" s="139"/>
      <c r="T18" s="139"/>
      <c r="U18" s="294"/>
      <c r="V18" s="139"/>
      <c r="W18" s="139"/>
      <c r="X18" s="139"/>
    </row>
    <row r="19" spans="8:24" x14ac:dyDescent="0.3">
      <c r="R19" s="139"/>
      <c r="S19" s="139"/>
      <c r="T19" s="139"/>
      <c r="U19" s="294"/>
      <c r="V19" s="139"/>
      <c r="W19" s="139"/>
      <c r="X19" s="139"/>
    </row>
  </sheetData>
  <sheetProtection algorithmName="SHA-512" hashValue="aZjxhJFO0O+YjX7pc3zr7l73WTSoTIOEgTP1n+OuE4lACJ7S8zFp8tFU5+P84ay7R9bXv15Y1kdM/gqXhCiKmA==" saltValue="oX88IsqpBb0S5Jk+VOqNJA==" spinCount="100000" sheet="1" objects="1" scenarios="1"/>
  <mergeCells count="12">
    <mergeCell ref="X1:X2"/>
    <mergeCell ref="Y1:Y2"/>
    <mergeCell ref="Z1:Z2"/>
    <mergeCell ref="V1:W1"/>
    <mergeCell ref="A1:A2"/>
    <mergeCell ref="B1:B2"/>
    <mergeCell ref="C1:E1"/>
    <mergeCell ref="F1:J1"/>
    <mergeCell ref="K1:N1"/>
    <mergeCell ref="O1:S1"/>
    <mergeCell ref="T1:T2"/>
    <mergeCell ref="U1:U2"/>
  </mergeCells>
  <conditionalFormatting sqref="X3:Y3 Y4:Y8">
    <cfRule type="cellIs" dxfId="47" priority="13" operator="equal">
      <formula>0</formula>
    </cfRule>
    <cfRule type="cellIs" dxfId="46" priority="14" operator="equal">
      <formula>1</formula>
    </cfRule>
  </conditionalFormatting>
  <conditionalFormatting sqref="E3 J3 N3">
    <cfRule type="containsBlanks" dxfId="45" priority="15">
      <formula>LEN(TRIM(E3))=0</formula>
    </cfRule>
  </conditionalFormatting>
  <conditionalFormatting sqref="Z3">
    <cfRule type="cellIs" dxfId="44" priority="11" operator="equal">
      <formula>0</formula>
    </cfRule>
    <cfRule type="cellIs" dxfId="43" priority="12" operator="equal">
      <formula>1</formula>
    </cfRule>
  </conditionalFormatting>
  <conditionalFormatting sqref="X4:X8">
    <cfRule type="cellIs" dxfId="42" priority="4" operator="equal">
      <formula>0</formula>
    </cfRule>
    <cfRule type="cellIs" dxfId="41" priority="5" operator="equal">
      <formula>1</formula>
    </cfRule>
  </conditionalFormatting>
  <conditionalFormatting sqref="E4:E8 J4:J8 P4:P8 N4:N8">
    <cfRule type="containsBlanks" dxfId="40" priority="6">
      <formula>LEN(TRIM(E4))=0</formula>
    </cfRule>
  </conditionalFormatting>
  <conditionalFormatting sqref="Z4:Z8">
    <cfRule type="cellIs" dxfId="39" priority="2" operator="equal">
      <formula>0</formula>
    </cfRule>
    <cfRule type="cellIs" dxfId="38" priority="3" operator="equal">
      <formula>1</formula>
    </cfRule>
  </conditionalFormatting>
  <conditionalFormatting sqref="P3">
    <cfRule type="containsBlanks" dxfId="37" priority="1">
      <formula>LEN(TRIM(P3))=0</formula>
    </cfRule>
  </conditionalFormatting>
  <dataValidations count="3">
    <dataValidation type="list" allowBlank="1" showInputMessage="1" showErrorMessage="1" sqref="A3:A8">
      <formula1>Vertical_Position</formula1>
    </dataValidation>
    <dataValidation type="list" allowBlank="1" showInputMessage="1" showErrorMessage="1" sqref="I3:I8">
      <formula1>Criteria_Standards</formula1>
    </dataValidation>
    <dataValidation type="list" allowBlank="1" showInputMessage="1" showErrorMessage="1" sqref="B3:B8">
      <formula1>IF(A3="Marsh Platform Elevation",Marsh_Platform_Elevation,"")</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9"/>
  </sheetPr>
  <dimension ref="A1:W37"/>
  <sheetViews>
    <sheetView showGridLines="0" zoomScaleNormal="100" workbookViewId="0">
      <selection activeCell="E16" sqref="E16"/>
    </sheetView>
  </sheetViews>
  <sheetFormatPr defaultRowHeight="14.4" x14ac:dyDescent="0.3"/>
  <cols>
    <col min="1" max="1" width="24.77734375" customWidth="1"/>
    <col min="2" max="2" width="26.44140625" customWidth="1"/>
    <col min="3" max="3" width="15.77734375" customWidth="1"/>
    <col min="4" max="4" width="20.5546875" customWidth="1"/>
    <col min="5" max="5" width="45.21875" customWidth="1"/>
    <col min="6" max="6" width="28.21875" customWidth="1"/>
    <col min="7" max="7" width="16.21875" customWidth="1"/>
    <col min="8" max="8" width="25.77734375" customWidth="1"/>
    <col min="9" max="9" width="25.77734375" style="91" customWidth="1"/>
    <col min="10" max="10" width="43.44140625" customWidth="1"/>
    <col min="11" max="11" width="14.77734375" customWidth="1"/>
    <col min="12" max="12" width="15.5546875" customWidth="1"/>
    <col min="13" max="13" width="28" customWidth="1"/>
    <col min="14" max="14" width="42.21875" bestFit="1" customWidth="1"/>
    <col min="15" max="15" width="21.5546875" customWidth="1"/>
    <col min="16" max="16" width="21.77734375" bestFit="1" customWidth="1"/>
    <col min="17" max="17" width="13.21875" customWidth="1"/>
    <col min="18" max="18" width="12.77734375" customWidth="1"/>
    <col min="19" max="19" width="23.77734375" bestFit="1" customWidth="1"/>
    <col min="20" max="21" width="20.77734375" bestFit="1" customWidth="1"/>
    <col min="22" max="22" width="17" bestFit="1" customWidth="1"/>
    <col min="23" max="23" width="73.44140625" customWidth="1"/>
  </cols>
  <sheetData>
    <row r="1" spans="1:23" s="64" customFormat="1" ht="15.75" customHeight="1" thickBot="1" x14ac:dyDescent="0.35">
      <c r="A1" s="456" t="s">
        <v>26</v>
      </c>
      <c r="B1" s="458" t="s">
        <v>27</v>
      </c>
      <c r="C1" s="460" t="s">
        <v>373</v>
      </c>
      <c r="D1" s="461"/>
      <c r="E1" s="462"/>
      <c r="F1" s="463" t="s">
        <v>372</v>
      </c>
      <c r="G1" s="464"/>
      <c r="H1" s="464"/>
      <c r="I1" s="464"/>
      <c r="J1" s="465"/>
      <c r="K1" s="450" t="s">
        <v>366</v>
      </c>
      <c r="L1" s="451"/>
      <c r="M1" s="451"/>
      <c r="N1" s="452"/>
      <c r="O1" s="453" t="s">
        <v>365</v>
      </c>
      <c r="P1" s="454"/>
      <c r="Q1" s="454"/>
      <c r="R1" s="454"/>
      <c r="S1" s="455"/>
      <c r="T1" s="466" t="s">
        <v>464</v>
      </c>
      <c r="U1" s="446" t="s">
        <v>30</v>
      </c>
      <c r="V1" s="448" t="s">
        <v>45</v>
      </c>
    </row>
    <row r="2" spans="1:23" s="353" customFormat="1" ht="15.6" x14ac:dyDescent="0.3">
      <c r="A2" s="478"/>
      <c r="B2" s="459"/>
      <c r="C2" s="295" t="s">
        <v>317</v>
      </c>
      <c r="D2" s="296" t="s">
        <v>186</v>
      </c>
      <c r="E2" s="129" t="s">
        <v>364</v>
      </c>
      <c r="F2" s="350" t="s">
        <v>48</v>
      </c>
      <c r="G2" s="197" t="s">
        <v>49</v>
      </c>
      <c r="H2" s="197" t="s">
        <v>36</v>
      </c>
      <c r="I2" s="197" t="s">
        <v>368</v>
      </c>
      <c r="J2" s="198" t="s">
        <v>367</v>
      </c>
      <c r="K2" s="351" t="s">
        <v>50</v>
      </c>
      <c r="L2" s="352" t="s">
        <v>49</v>
      </c>
      <c r="M2" s="201" t="s">
        <v>274</v>
      </c>
      <c r="N2" s="202" t="s">
        <v>314</v>
      </c>
      <c r="O2" s="203" t="s">
        <v>319</v>
      </c>
      <c r="P2" s="193" t="s">
        <v>314</v>
      </c>
      <c r="Q2" s="193" t="s">
        <v>48</v>
      </c>
      <c r="R2" s="193" t="s">
        <v>49</v>
      </c>
      <c r="S2" s="194" t="s">
        <v>186</v>
      </c>
      <c r="T2" s="467"/>
      <c r="U2" s="447"/>
      <c r="V2" s="449"/>
    </row>
    <row r="3" spans="1:23" s="65" customFormat="1" ht="15.6" customHeight="1" x14ac:dyDescent="0.3">
      <c r="A3" s="204"/>
      <c r="B3" s="204"/>
      <c r="C3" s="206"/>
      <c r="D3" s="207"/>
      <c r="E3" s="215"/>
      <c r="F3" s="206"/>
      <c r="G3" s="206"/>
      <c r="H3" s="207"/>
      <c r="I3" s="206"/>
      <c r="J3" s="215"/>
      <c r="K3" s="206"/>
      <c r="L3" s="206"/>
      <c r="M3" s="207"/>
      <c r="N3" s="215"/>
      <c r="O3" s="206"/>
      <c r="P3" s="205"/>
      <c r="Q3" s="186" t="str">
        <f t="shared" ref="Q3:R8" si="0">IF($C3="", "-",$C3+(K3*$O3))</f>
        <v>-</v>
      </c>
      <c r="R3" s="186" t="str">
        <f t="shared" si="0"/>
        <v>-</v>
      </c>
      <c r="S3" s="187" t="str">
        <f t="shared" ref="S3:S8" si="1">IF(H3="","-",H3)</f>
        <v>-</v>
      </c>
      <c r="T3" s="68" t="str">
        <f>IF(OR(C3="",E3="",F3="",G3="",J3=""),"-",IF(OR(C3&lt;MIN(F3:G3),C3&gt;MAX(F3:G3)),1,0))</f>
        <v>-</v>
      </c>
      <c r="U3" s="192" t="str">
        <f t="shared" ref="U3:U8" si="2">IF(OR(K3="",L3="",N3="",P3=""),"-",IF(OR(MIN(Q3:R3)&lt;MIN(F3:G3),MAX(Q3:R3)&gt;MAX(F3:G3)),1,0))</f>
        <v>-</v>
      </c>
      <c r="V3" s="192" t="str">
        <f t="shared" ref="V3:V8" si="3">IF(OR(J3="", N3="", P3=""), "-", IF(OR(U3=1, AND(U3="-",T3=1)),1,0))</f>
        <v>-</v>
      </c>
      <c r="W3" s="210" t="str">
        <f>A3&amp;" Error Notes: "&amp;IF(ISBLANK(C3),"",CHAR(10)&amp;IF(AND(D3=H3, H3=S3, D3=M3),"","Units must be consistent")&amp;CHAR(10)&amp;IF(E3="","Justification needed for Metric measurement source","")&amp;CHAR(10)&amp;IF(J3="","Justification needed for Criteria Standard","")&amp;CHAR(10)&amp;IF(N3="","Metric Trajectory Source missing", "")&amp;CHAR(10)&amp;IF(Biology!P3="","Justification needed for Prediction", ""))</f>
        <v xml:space="preserve"> Error Notes: </v>
      </c>
    </row>
    <row r="4" spans="1:23" ht="15.6" x14ac:dyDescent="0.3">
      <c r="A4" s="204"/>
      <c r="B4" s="204"/>
      <c r="C4" s="206"/>
      <c r="D4" s="207"/>
      <c r="E4" s="215"/>
      <c r="F4" s="206"/>
      <c r="G4" s="206"/>
      <c r="H4" s="207"/>
      <c r="I4" s="206"/>
      <c r="J4" s="215"/>
      <c r="K4" s="206"/>
      <c r="L4" s="206"/>
      <c r="M4" s="207"/>
      <c r="N4" s="215"/>
      <c r="O4" s="206"/>
      <c r="P4" s="215"/>
      <c r="Q4" s="186" t="str">
        <f t="shared" si="0"/>
        <v>-</v>
      </c>
      <c r="R4" s="186" t="str">
        <f t="shared" si="0"/>
        <v>-</v>
      </c>
      <c r="S4" s="187" t="str">
        <f t="shared" si="1"/>
        <v>-</v>
      </c>
      <c r="T4" s="68" t="str">
        <f t="shared" ref="T4:T8" si="4">IF(OR(C4="",E4="",F4="",G4="",J4=""),"-",IF(OR(C4&lt;MIN(F4:G4),C4&gt;MAX(F4:G4)),1,0))</f>
        <v>-</v>
      </c>
      <c r="U4" s="192" t="str">
        <f t="shared" si="2"/>
        <v>-</v>
      </c>
      <c r="V4" s="192" t="str">
        <f t="shared" si="3"/>
        <v>-</v>
      </c>
      <c r="W4" s="210" t="str">
        <f>A4&amp;" Error Notes: "&amp;IF(ISBLANK(C4),"",CHAR(10)&amp;IF(AND(D4=H4, H4=S4, D4=M4),"","Units must be consistent")&amp;CHAR(10)&amp;IF(E4="","Justification needed for Metric measurement source","")&amp;CHAR(10)&amp;IF(J4="","Justification needed for Criteria Standard","")&amp;CHAR(10)&amp;IF(N4="","Metric Trajectory Source missing", "")&amp;CHAR(10)&amp;IF(Biology!P4="","Justification needed for Prediction", ""))</f>
        <v xml:space="preserve"> Error Notes: </v>
      </c>
    </row>
    <row r="5" spans="1:23" ht="15.6" x14ac:dyDescent="0.3">
      <c r="A5" s="204"/>
      <c r="B5" s="204"/>
      <c r="C5" s="206"/>
      <c r="D5" s="207"/>
      <c r="E5" s="215"/>
      <c r="F5" s="206"/>
      <c r="G5" s="206"/>
      <c r="H5" s="207"/>
      <c r="I5" s="206"/>
      <c r="J5" s="215"/>
      <c r="K5" s="206"/>
      <c r="L5" s="206"/>
      <c r="M5" s="207"/>
      <c r="N5" s="215"/>
      <c r="O5" s="206"/>
      <c r="P5" s="215"/>
      <c r="Q5" s="186" t="str">
        <f t="shared" si="0"/>
        <v>-</v>
      </c>
      <c r="R5" s="186" t="str">
        <f t="shared" si="0"/>
        <v>-</v>
      </c>
      <c r="S5" s="187" t="str">
        <f t="shared" si="1"/>
        <v>-</v>
      </c>
      <c r="T5" s="68" t="str">
        <f t="shared" si="4"/>
        <v>-</v>
      </c>
      <c r="U5" s="192" t="str">
        <f t="shared" si="2"/>
        <v>-</v>
      </c>
      <c r="V5" s="192" t="str">
        <f t="shared" si="3"/>
        <v>-</v>
      </c>
      <c r="W5" s="210" t="str">
        <f>A5&amp;" Error Notes: "&amp;IF(ISBLANK(C5),"",CHAR(10)&amp;IF(AND(D5=H5, H5=S5, D5=M5),"","Units must be consistent")&amp;CHAR(10)&amp;IF(E5="","Justification needed for Metric measurement source","")&amp;CHAR(10)&amp;IF(J5="","Justification needed for Criteria Standard","")&amp;CHAR(10)&amp;IF(N5="","Metric Trajectory Source missing", "")&amp;CHAR(10)&amp;IF(Biology!P5="","Justification needed for Prediction", ""))</f>
        <v xml:space="preserve"> Error Notes: </v>
      </c>
    </row>
    <row r="6" spans="1:23" ht="15.6" x14ac:dyDescent="0.3">
      <c r="A6" s="204"/>
      <c r="B6" s="204"/>
      <c r="C6" s="206"/>
      <c r="D6" s="207"/>
      <c r="E6" s="215"/>
      <c r="F6" s="206"/>
      <c r="G6" s="206"/>
      <c r="H6" s="207"/>
      <c r="I6" s="206"/>
      <c r="J6" s="215"/>
      <c r="K6" s="206"/>
      <c r="L6" s="206"/>
      <c r="M6" s="216"/>
      <c r="N6" s="215"/>
      <c r="O6" s="206"/>
      <c r="P6" s="215"/>
      <c r="Q6" s="186" t="str">
        <f t="shared" si="0"/>
        <v>-</v>
      </c>
      <c r="R6" s="186" t="str">
        <f t="shared" si="0"/>
        <v>-</v>
      </c>
      <c r="S6" s="187" t="str">
        <f t="shared" si="1"/>
        <v>-</v>
      </c>
      <c r="T6" s="68" t="str">
        <f t="shared" si="4"/>
        <v>-</v>
      </c>
      <c r="U6" s="192" t="str">
        <f t="shared" si="2"/>
        <v>-</v>
      </c>
      <c r="V6" s="192" t="str">
        <f t="shared" si="3"/>
        <v>-</v>
      </c>
      <c r="W6" s="210" t="str">
        <f>A6&amp;" Error Notes: "&amp;IF(ISBLANK(C6),"",CHAR(10)&amp;IF(AND(D6=H6, H6=S6, D6=M6),"","Units must be consistent")&amp;CHAR(10)&amp;IF(E6="","Justification needed for Metric measurement source","")&amp;CHAR(10)&amp;IF(J6="","Justification needed for Criteria Standard","")&amp;CHAR(10)&amp;IF(N6="","Metric Trajectory Source missing", "")&amp;CHAR(10)&amp;IF(Biology!P6="","Justification needed for Prediction", ""))</f>
        <v xml:space="preserve"> Error Notes: </v>
      </c>
    </row>
    <row r="7" spans="1:23" ht="15.6" x14ac:dyDescent="0.3">
      <c r="A7" s="204"/>
      <c r="B7" s="204"/>
      <c r="C7" s="206"/>
      <c r="D7" s="207"/>
      <c r="E7" s="215"/>
      <c r="F7" s="206"/>
      <c r="G7" s="206"/>
      <c r="H7" s="207"/>
      <c r="I7" s="206"/>
      <c r="J7" s="215"/>
      <c r="K7" s="206"/>
      <c r="L7" s="206"/>
      <c r="M7" s="216"/>
      <c r="N7" s="215"/>
      <c r="O7" s="206"/>
      <c r="P7" s="215"/>
      <c r="Q7" s="186" t="str">
        <f t="shared" si="0"/>
        <v>-</v>
      </c>
      <c r="R7" s="186" t="str">
        <f t="shared" si="0"/>
        <v>-</v>
      </c>
      <c r="S7" s="187" t="str">
        <f t="shared" si="1"/>
        <v>-</v>
      </c>
      <c r="T7" s="68" t="str">
        <f t="shared" si="4"/>
        <v>-</v>
      </c>
      <c r="U7" s="192" t="str">
        <f t="shared" si="2"/>
        <v>-</v>
      </c>
      <c r="V7" s="192" t="str">
        <f t="shared" si="3"/>
        <v>-</v>
      </c>
      <c r="W7" s="210" t="str">
        <f>A7&amp;" Error Notes: "&amp;IF(ISBLANK(C7),"",CHAR(10)&amp;IF(AND(D7=H7, H7=S7, D7=M7),"","Units must be consistent")&amp;CHAR(10)&amp;IF(E7="","Justification needed for Metric measurement source","")&amp;CHAR(10)&amp;IF(J7="","Justification needed for Criteria Standard","")&amp;CHAR(10)&amp;IF(N7="","Metric Trajectory Source missing", "")&amp;CHAR(10)&amp;IF(Biology!P7="","Justification needed for Prediction", ""))</f>
        <v xml:space="preserve"> Error Notes: </v>
      </c>
    </row>
    <row r="8" spans="1:23" ht="15.6" x14ac:dyDescent="0.3">
      <c r="A8" s="204"/>
      <c r="B8" s="204"/>
      <c r="C8" s="206"/>
      <c r="D8" s="207"/>
      <c r="E8" s="215"/>
      <c r="F8" s="206"/>
      <c r="G8" s="206"/>
      <c r="H8" s="207"/>
      <c r="I8" s="206"/>
      <c r="J8" s="215"/>
      <c r="K8" s="206"/>
      <c r="L8" s="206"/>
      <c r="M8" s="216"/>
      <c r="N8" s="215"/>
      <c r="O8" s="206"/>
      <c r="P8" s="215"/>
      <c r="Q8" s="186" t="str">
        <f t="shared" si="0"/>
        <v>-</v>
      </c>
      <c r="R8" s="186" t="str">
        <f t="shared" si="0"/>
        <v>-</v>
      </c>
      <c r="S8" s="187" t="str">
        <f t="shared" si="1"/>
        <v>-</v>
      </c>
      <c r="T8" s="68" t="str">
        <f t="shared" si="4"/>
        <v>-</v>
      </c>
      <c r="U8" s="192" t="str">
        <f t="shared" si="2"/>
        <v>-</v>
      </c>
      <c r="V8" s="192" t="str">
        <f t="shared" si="3"/>
        <v>-</v>
      </c>
      <c r="W8" s="210" t="str">
        <f>A8&amp;" Error Notes: "&amp;IF(ISBLANK(C8),"",CHAR(10)&amp;IF(AND(D8=H8, H8=S8, D8=M8),"","Units must be consistent")&amp;CHAR(10)&amp;IF(E8="","Justification needed for Metric measurement source","")&amp;CHAR(10)&amp;IF(J8="","Justification needed for Criteria Standard","")&amp;CHAR(10)&amp;IF(N8="","Metric Trajectory Source missing", "")&amp;CHAR(10)&amp;IF(Biology!P8="","Justification needed for Prediction", ""))</f>
        <v xml:space="preserve"> Error Notes: </v>
      </c>
    </row>
    <row r="18" spans="8:10" ht="15" customHeight="1" x14ac:dyDescent="0.3">
      <c r="H18" s="101"/>
      <c r="I18" s="101"/>
      <c r="J18" s="101"/>
    </row>
    <row r="19" spans="8:10" x14ac:dyDescent="0.3">
      <c r="H19" s="101"/>
      <c r="I19" s="101"/>
      <c r="J19" s="101"/>
    </row>
    <row r="20" spans="8:10" x14ac:dyDescent="0.3">
      <c r="H20" s="101"/>
      <c r="I20" s="101"/>
      <c r="J20" s="101"/>
    </row>
    <row r="21" spans="8:10" x14ac:dyDescent="0.3">
      <c r="H21" s="101"/>
      <c r="I21" s="101"/>
      <c r="J21" s="101"/>
    </row>
    <row r="22" spans="8:10" x14ac:dyDescent="0.3">
      <c r="H22" s="101"/>
      <c r="I22" s="101"/>
      <c r="J22" s="101"/>
    </row>
    <row r="23" spans="8:10" ht="15" customHeight="1" x14ac:dyDescent="0.3">
      <c r="H23" s="101"/>
      <c r="I23" s="101"/>
      <c r="J23" s="101"/>
    </row>
    <row r="24" spans="8:10" x14ac:dyDescent="0.3">
      <c r="H24" s="101"/>
      <c r="I24" s="101"/>
      <c r="J24" s="101"/>
    </row>
    <row r="25" spans="8:10" x14ac:dyDescent="0.3">
      <c r="H25" s="101"/>
      <c r="I25" s="101"/>
      <c r="J25" s="101"/>
    </row>
    <row r="26" spans="8:10" x14ac:dyDescent="0.3">
      <c r="H26" s="101"/>
      <c r="I26" s="101"/>
      <c r="J26" s="101"/>
    </row>
    <row r="27" spans="8:10" ht="34.5" customHeight="1" x14ac:dyDescent="0.3">
      <c r="H27" s="101"/>
      <c r="I27" s="101"/>
      <c r="J27" s="101"/>
    </row>
    <row r="28" spans="8:10" ht="15" customHeight="1" x14ac:dyDescent="0.3">
      <c r="H28" s="101"/>
      <c r="I28" s="101"/>
      <c r="J28" s="101"/>
    </row>
    <row r="29" spans="8:10" x14ac:dyDescent="0.3">
      <c r="H29" s="101"/>
      <c r="I29" s="101"/>
      <c r="J29" s="101"/>
    </row>
    <row r="30" spans="8:10" x14ac:dyDescent="0.3">
      <c r="H30" s="101"/>
      <c r="I30" s="101"/>
      <c r="J30" s="101"/>
    </row>
    <row r="31" spans="8:10" x14ac:dyDescent="0.3">
      <c r="H31" s="101"/>
      <c r="I31" s="101"/>
      <c r="J31" s="101"/>
    </row>
    <row r="32" spans="8:10" ht="20.25" customHeight="1" x14ac:dyDescent="0.3">
      <c r="H32" s="101"/>
      <c r="I32" s="101"/>
      <c r="J32" s="101"/>
    </row>
    <row r="33" spans="8:10" ht="15" customHeight="1" x14ac:dyDescent="0.3">
      <c r="H33" s="101"/>
      <c r="I33" s="101"/>
      <c r="J33" s="101"/>
    </row>
    <row r="34" spans="8:10" x14ac:dyDescent="0.3">
      <c r="H34" s="101"/>
      <c r="I34" s="101"/>
      <c r="J34" s="101"/>
    </row>
    <row r="35" spans="8:10" x14ac:dyDescent="0.3">
      <c r="H35" s="101"/>
      <c r="I35" s="101"/>
      <c r="J35" s="101"/>
    </row>
    <row r="36" spans="8:10" x14ac:dyDescent="0.3">
      <c r="H36" s="101"/>
      <c r="I36" s="101"/>
      <c r="J36" s="101"/>
    </row>
    <row r="37" spans="8:10" ht="18" customHeight="1" x14ac:dyDescent="0.3">
      <c r="H37" s="101"/>
      <c r="I37" s="101"/>
      <c r="J37" s="101"/>
    </row>
  </sheetData>
  <sheetProtection algorithmName="SHA-512" hashValue="SRomlfnqpUEw8fHUbClhusworcsQ+rk1+VGpxqaqod/wD8hX4ye8LzBw6D9vyVi++tv38xov8GZpMRgqauF6NA==" saltValue="69nh3OEiocO24lPPdLctuA==" spinCount="100000" sheet="1" objects="1" scenarios="1"/>
  <mergeCells count="9">
    <mergeCell ref="V1:V2"/>
    <mergeCell ref="T1:T2"/>
    <mergeCell ref="U1:U2"/>
    <mergeCell ref="O1:S1"/>
    <mergeCell ref="A1:A2"/>
    <mergeCell ref="B1:B2"/>
    <mergeCell ref="C1:E1"/>
    <mergeCell ref="F1:J1"/>
    <mergeCell ref="K1:N1"/>
  </mergeCells>
  <conditionalFormatting sqref="T3:U3 U4:U5 T4:T8">
    <cfRule type="cellIs" dxfId="36" priority="14" operator="equal">
      <formula>0</formula>
    </cfRule>
    <cfRule type="cellIs" dxfId="35" priority="15" operator="equal">
      <formula>1</formula>
    </cfRule>
  </conditionalFormatting>
  <conditionalFormatting sqref="E3:E8 J3:J8 N3:N8 P4:P8">
    <cfRule type="containsBlanks" dxfId="34" priority="13">
      <formula>LEN(TRIM(E3))=0</formula>
    </cfRule>
  </conditionalFormatting>
  <conditionalFormatting sqref="V3">
    <cfRule type="cellIs" dxfId="33" priority="8" operator="equal">
      <formula>0</formula>
    </cfRule>
    <cfRule type="cellIs" dxfId="32" priority="9" operator="equal">
      <formula>1</formula>
    </cfRule>
  </conditionalFormatting>
  <conditionalFormatting sqref="U6:U8">
    <cfRule type="cellIs" dxfId="31" priority="6" operator="equal">
      <formula>0</formula>
    </cfRule>
    <cfRule type="cellIs" dxfId="30" priority="7" operator="equal">
      <formula>1</formula>
    </cfRule>
  </conditionalFormatting>
  <conditionalFormatting sqref="V4:V8">
    <cfRule type="cellIs" dxfId="29" priority="2" operator="equal">
      <formula>0</formula>
    </cfRule>
    <cfRule type="cellIs" dxfId="28" priority="3" operator="equal">
      <formula>1</formula>
    </cfRule>
  </conditionalFormatting>
  <conditionalFormatting sqref="P3">
    <cfRule type="containsBlanks" dxfId="27" priority="1">
      <formula>LEN(TRIM(P3))=0</formula>
    </cfRule>
  </conditionalFormatting>
  <dataValidations count="2">
    <dataValidation type="list" allowBlank="1" showInputMessage="1" showErrorMessage="1" sqref="A3:A8">
      <formula1>Biological</formula1>
    </dataValidation>
    <dataValidation type="list" allowBlank="1" showInputMessage="1" showErrorMessage="1" sqref="I3:I8">
      <formula1>Criteria_Standards</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 xml:space="preserve"> IF(A3="Vegetation Productivity", Vegetation_Productivity, IF(A3 = "Habitat", Habitat, IF(A3="Focal Species", 'Metrics &amp; Methods'!$D$19:$D$20)))</xm:f>
          </x14:formula1>
          <xm:sqref>B3:B8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4"/>
  </sheetPr>
  <dimension ref="A1:W23"/>
  <sheetViews>
    <sheetView showGridLines="0" topLeftCell="O1" zoomScaleNormal="100" workbookViewId="0">
      <selection activeCell="T7" sqref="T7"/>
    </sheetView>
  </sheetViews>
  <sheetFormatPr defaultColWidth="9.21875" defaultRowHeight="14.4" x14ac:dyDescent="0.3"/>
  <cols>
    <col min="1" max="1" width="27.5546875" style="1" customWidth="1"/>
    <col min="2" max="2" width="36.33203125" style="1" customWidth="1"/>
    <col min="3" max="3" width="12.77734375" style="1" customWidth="1"/>
    <col min="4" max="4" width="15.77734375" style="1" customWidth="1"/>
    <col min="5" max="5" width="35.6640625" style="1" customWidth="1"/>
    <col min="6" max="6" width="15.44140625" style="1" customWidth="1"/>
    <col min="7" max="7" width="17.77734375" style="1" customWidth="1"/>
    <col min="8" max="8" width="23.77734375" style="1" bestFit="1" customWidth="1"/>
    <col min="9" max="9" width="23.77734375" style="1" customWidth="1"/>
    <col min="10" max="10" width="57.21875" style="1" customWidth="1"/>
    <col min="11" max="11" width="10.77734375" style="1" customWidth="1"/>
    <col min="12" max="12" width="14.21875" style="1" customWidth="1"/>
    <col min="13" max="13" width="16.77734375" style="1" bestFit="1" customWidth="1"/>
    <col min="14" max="14" width="57.21875" style="1" customWidth="1"/>
    <col min="15" max="15" width="21.21875" style="1" customWidth="1"/>
    <col min="16" max="16" width="21" style="1" customWidth="1"/>
    <col min="17" max="17" width="13.21875" style="1" customWidth="1"/>
    <col min="18" max="18" width="21" style="1" customWidth="1"/>
    <col min="19" max="19" width="23.77734375" style="1" bestFit="1" customWidth="1"/>
    <col min="20" max="21" width="20.77734375" style="1" bestFit="1" customWidth="1"/>
    <col min="22" max="22" width="17" style="1" bestFit="1" customWidth="1"/>
    <col min="23" max="23" width="67.5546875" style="1" customWidth="1"/>
    <col min="24" max="16384" width="9.21875" style="1"/>
  </cols>
  <sheetData>
    <row r="1" spans="1:23" s="64" customFormat="1" ht="15.75" customHeight="1" thickBot="1" x14ac:dyDescent="0.35">
      <c r="A1" s="456" t="s">
        <v>26</v>
      </c>
      <c r="B1" s="458" t="s">
        <v>27</v>
      </c>
      <c r="C1" s="460" t="s">
        <v>373</v>
      </c>
      <c r="D1" s="461"/>
      <c r="E1" s="462"/>
      <c r="F1" s="463" t="s">
        <v>372</v>
      </c>
      <c r="G1" s="464"/>
      <c r="H1" s="464"/>
      <c r="I1" s="464"/>
      <c r="J1" s="465"/>
      <c r="K1" s="450" t="s">
        <v>366</v>
      </c>
      <c r="L1" s="451"/>
      <c r="M1" s="451"/>
      <c r="N1" s="452"/>
      <c r="O1" s="453" t="s">
        <v>365</v>
      </c>
      <c r="P1" s="454"/>
      <c r="Q1" s="454"/>
      <c r="R1" s="454"/>
      <c r="S1" s="455"/>
      <c r="T1" s="466" t="s">
        <v>464</v>
      </c>
      <c r="U1" s="446" t="s">
        <v>30</v>
      </c>
      <c r="V1" s="448" t="s">
        <v>45</v>
      </c>
    </row>
    <row r="2" spans="1:23" s="66" customFormat="1" ht="15.6" x14ac:dyDescent="0.3">
      <c r="A2" s="478"/>
      <c r="B2" s="459"/>
      <c r="C2" s="340" t="s">
        <v>317</v>
      </c>
      <c r="D2" s="341" t="s">
        <v>186</v>
      </c>
      <c r="E2" s="342" t="s">
        <v>364</v>
      </c>
      <c r="F2" s="195" t="s">
        <v>48</v>
      </c>
      <c r="G2" s="196" t="s">
        <v>49</v>
      </c>
      <c r="H2" s="196" t="s">
        <v>36</v>
      </c>
      <c r="I2" s="196" t="s">
        <v>368</v>
      </c>
      <c r="J2" s="343" t="s">
        <v>367</v>
      </c>
      <c r="K2" s="199" t="s">
        <v>50</v>
      </c>
      <c r="L2" s="200" t="s">
        <v>49</v>
      </c>
      <c r="M2" s="344" t="s">
        <v>274</v>
      </c>
      <c r="N2" s="345" t="s">
        <v>314</v>
      </c>
      <c r="O2" s="346" t="s">
        <v>319</v>
      </c>
      <c r="P2" s="347" t="s">
        <v>314</v>
      </c>
      <c r="Q2" s="347" t="s">
        <v>48</v>
      </c>
      <c r="R2" s="347" t="s">
        <v>49</v>
      </c>
      <c r="S2" s="348" t="s">
        <v>186</v>
      </c>
      <c r="T2" s="467"/>
      <c r="U2" s="447"/>
      <c r="V2" s="449"/>
    </row>
    <row r="3" spans="1:23" s="65" customFormat="1" ht="39" customHeight="1" x14ac:dyDescent="0.3">
      <c r="A3" s="204"/>
      <c r="B3" s="204"/>
      <c r="C3" s="206"/>
      <c r="D3" s="207"/>
      <c r="E3" s="215"/>
      <c r="F3" s="206"/>
      <c r="G3" s="206"/>
      <c r="H3" s="207"/>
      <c r="I3" s="204"/>
      <c r="J3" s="215"/>
      <c r="K3" s="206"/>
      <c r="L3" s="206"/>
      <c r="M3" s="207"/>
      <c r="N3" s="215"/>
      <c r="O3" s="206"/>
      <c r="P3" s="205"/>
      <c r="Q3" s="186" t="str">
        <f t="shared" ref="Q3:R6" si="0">IF(K3="","-",$C3+(K3*$O3))</f>
        <v>-</v>
      </c>
      <c r="R3" s="186" t="str">
        <f t="shared" si="0"/>
        <v>-</v>
      </c>
      <c r="S3" s="187" t="str">
        <f>IF(H3="","-",H3)</f>
        <v>-</v>
      </c>
      <c r="T3" s="68" t="str">
        <f>IF(OR(C3="",E3="",F3="",G3="",J3=""),"-",IF(OR(C3&lt;MIN(F3:G3), C3&gt;MAX(F3:G3)),1,0))</f>
        <v>-</v>
      </c>
      <c r="U3" s="192" t="str">
        <f>IF(OR(K3="",L3="",N3="",P3=""),"-",IF(OR(MIN(Q3:R3)&lt;MIN(F3:G3), MAX(Q3:R3)&gt;=MAX(F3:G3)),1,0))</f>
        <v>-</v>
      </c>
      <c r="V3" s="192" t="str">
        <f>IF(OR(J3="", N3="", P3=""), "-", IF(OR(U3=1, AND(U3="-",T3=1)),1,0))</f>
        <v>-</v>
      </c>
      <c r="W3" s="210" t="str">
        <f>A3&amp;" Error Notes: "&amp;IF(ISBLANK(C3),"",CHAR(10)&amp;IF(AND(D3=H3, H3=S3, D3=M3),"","Units must be consistent")&amp;CHAR(10)&amp;IF(E3="","Justification needed for Metric measurement source","")&amp;CHAR(10)&amp;IF(J3="","Justification needed for Criteria Standard","")&amp;CHAR(10)&amp;IF(N3="","Metric Trajectory Source missing", "")&amp;CHAR(10)&amp;IF('Vertical Position'!P3="","Justification needed for Prediction", ""))</f>
        <v xml:space="preserve"> Error Notes: </v>
      </c>
    </row>
    <row r="4" spans="1:23" s="65" customFormat="1" ht="15.6" x14ac:dyDescent="0.3">
      <c r="A4" s="204"/>
      <c r="B4" s="204"/>
      <c r="C4" s="206"/>
      <c r="D4" s="207"/>
      <c r="E4" s="205"/>
      <c r="F4" s="206"/>
      <c r="G4" s="206"/>
      <c r="H4" s="207"/>
      <c r="I4" s="206"/>
      <c r="J4" s="215"/>
      <c r="K4" s="206"/>
      <c r="L4" s="206"/>
      <c r="M4" s="207"/>
      <c r="N4" s="215"/>
      <c r="O4" s="206"/>
      <c r="P4" s="215"/>
      <c r="Q4" s="186" t="str">
        <f t="shared" si="0"/>
        <v>-</v>
      </c>
      <c r="R4" s="186" t="str">
        <f t="shared" si="0"/>
        <v>-</v>
      </c>
      <c r="S4" s="187" t="str">
        <f>IF(H4="","-",H4)</f>
        <v>-</v>
      </c>
      <c r="T4" s="68" t="str">
        <f t="shared" ref="T4:T8" si="1">IF(OR(C4="",E4="",F4="",G4="",J4=""),"-",IF(OR(C4&lt;MIN(F4:G4), C4&gt;MAX(F4:G4)),1,0))</f>
        <v>-</v>
      </c>
      <c r="U4" s="192" t="str">
        <f t="shared" ref="U4:U8" si="2">IF(OR(K4="",L4="",N4="",P4=""),"-",IF(OR(MIN(Q4:R4)&lt;MIN(F4:G4), MAX(Q4:R4)&gt;=MAX(F4:G4)),1,0))</f>
        <v>-</v>
      </c>
      <c r="V4" s="192" t="str">
        <f>IF(OR(J4="", N4="", P4=""), "-", IF(OR(U4=1, AND(U4="-",T4=1)),1,0))</f>
        <v>-</v>
      </c>
      <c r="W4" s="210" t="str">
        <f>A4&amp;" Error Notes: "&amp;IF(ISBLANK(C4),"",CHAR(10)&amp;IF(AND(D4=H4, H4=S4, D4=M4),"","Units must be consistent")&amp;CHAR(10)&amp;IF(E4="","Justification needed for Metric measurement source","")&amp;CHAR(10)&amp;IF(J4="","Justification needed for Criteria Standard","")&amp;CHAR(10)&amp;IF(N4="","Metric Trajectory Source missing", "")&amp;CHAR(10)&amp;IF('Vertical Position'!#REF!="","Justification needed for Prediction", ""))</f>
        <v xml:space="preserve"> Error Notes: </v>
      </c>
    </row>
    <row r="5" spans="1:23" s="65" customFormat="1" ht="15.6" x14ac:dyDescent="0.3">
      <c r="A5" s="204"/>
      <c r="B5" s="204"/>
      <c r="C5" s="206"/>
      <c r="D5" s="207"/>
      <c r="E5" s="215"/>
      <c r="F5" s="206"/>
      <c r="G5" s="206"/>
      <c r="H5" s="207"/>
      <c r="I5" s="206"/>
      <c r="J5" s="215"/>
      <c r="K5" s="206"/>
      <c r="L5" s="206"/>
      <c r="M5" s="207"/>
      <c r="N5" s="215"/>
      <c r="O5" s="206"/>
      <c r="P5" s="215"/>
      <c r="Q5" s="186" t="str">
        <f t="shared" si="0"/>
        <v>-</v>
      </c>
      <c r="R5" s="186" t="str">
        <f t="shared" si="0"/>
        <v>-</v>
      </c>
      <c r="S5" s="187" t="str">
        <f>IF(H5="","-",H5)</f>
        <v>-</v>
      </c>
      <c r="T5" s="68" t="str">
        <f t="shared" si="1"/>
        <v>-</v>
      </c>
      <c r="U5" s="192" t="str">
        <f t="shared" si="2"/>
        <v>-</v>
      </c>
      <c r="V5" s="192" t="str">
        <f>IF(OR(J5="", N5="", P5=""), "-", IF(OR(U5=1, AND(U5="-",T5=1)),1,0))</f>
        <v>-</v>
      </c>
      <c r="W5" s="210" t="str">
        <f>A5&amp;" Error Notes: "&amp;IF(ISBLANK(C5),"",CHAR(10)&amp;IF(AND(D5=H5, H5=S5, D5=M5),"","Units must be consistent")&amp;CHAR(10)&amp;IF(E5="","Justification needed for Metric measurement source","")&amp;CHAR(10)&amp;IF(J5="","Justification needed for Criteria Standard","")&amp;CHAR(10)&amp;IF(N5="","Metric Trajectory Source missing", "")&amp;CHAR(10)&amp;IF('Vertical Position'!#REF!="","Justification needed for Prediction", ""))</f>
        <v xml:space="preserve"> Error Notes: </v>
      </c>
    </row>
    <row r="6" spans="1:23" customFormat="1" ht="15.6" x14ac:dyDescent="0.3">
      <c r="A6" s="204"/>
      <c r="B6" s="204"/>
      <c r="C6" s="206"/>
      <c r="D6" s="207"/>
      <c r="E6" s="215"/>
      <c r="F6" s="206"/>
      <c r="G6" s="206"/>
      <c r="H6" s="207"/>
      <c r="I6" s="206"/>
      <c r="J6" s="215"/>
      <c r="K6" s="206"/>
      <c r="L6" s="206"/>
      <c r="M6" s="207"/>
      <c r="N6" s="215"/>
      <c r="O6" s="206"/>
      <c r="P6" s="215"/>
      <c r="Q6" s="186" t="str">
        <f t="shared" si="0"/>
        <v>-</v>
      </c>
      <c r="R6" s="186" t="str">
        <f t="shared" si="0"/>
        <v>-</v>
      </c>
      <c r="S6" s="187" t="str">
        <f>IF(H6="","-",H6)</f>
        <v>-</v>
      </c>
      <c r="T6" s="68" t="str">
        <f t="shared" si="1"/>
        <v>-</v>
      </c>
      <c r="U6" s="192" t="str">
        <f t="shared" si="2"/>
        <v>-</v>
      </c>
      <c r="V6" s="192" t="str">
        <f>IF(OR(J6="", N6="", P6=""), "-", IF(OR(U6=1, AND(U6="-",T6=1)),1,0))</f>
        <v>-</v>
      </c>
      <c r="W6" s="210" t="str">
        <f>A6&amp;" Error Notes: "&amp;IF(ISBLANK(C6),"",CHAR(10)&amp;IF(AND(D6=H6, H6=S6, D6=M6),"","Units must be consistent")&amp;CHAR(10)&amp;IF(E6="","Justification needed for Metric measurement source","")&amp;CHAR(10)&amp;IF(J6="","Justification needed for Criteria Standard","")&amp;CHAR(10)&amp;IF(N6="","Metric Trajectory Source missing", "")&amp;CHAR(10)&amp;IF('Vertical Position'!#REF!="","Justification needed for Prediction", ""))</f>
        <v xml:space="preserve"> Error Notes: </v>
      </c>
    </row>
    <row r="7" spans="1:23" ht="15.6" x14ac:dyDescent="0.3">
      <c r="A7" s="204"/>
      <c r="B7" s="204"/>
      <c r="C7" s="206"/>
      <c r="D7" s="207"/>
      <c r="E7" s="215"/>
      <c r="F7" s="206"/>
      <c r="G7" s="206"/>
      <c r="H7" s="207"/>
      <c r="I7" s="206"/>
      <c r="J7" s="215"/>
      <c r="K7" s="206"/>
      <c r="L7" s="206"/>
      <c r="M7" s="207"/>
      <c r="N7" s="215"/>
      <c r="O7" s="206"/>
      <c r="P7" s="215"/>
      <c r="Q7" s="186" t="str">
        <f t="shared" ref="Q7:Q8" si="3">IF(K7="","-",$C7+(K7*$O7))</f>
        <v>-</v>
      </c>
      <c r="R7" s="186" t="str">
        <f t="shared" ref="R7:R8" si="4">IF(L7="","-",$C7+(L7*$O7))</f>
        <v>-</v>
      </c>
      <c r="S7" s="187" t="str">
        <f t="shared" ref="S7:S8" si="5">IF(H7="","-",H7)</f>
        <v>-</v>
      </c>
      <c r="T7" s="68" t="str">
        <f t="shared" si="1"/>
        <v>-</v>
      </c>
      <c r="U7" s="192" t="str">
        <f t="shared" si="2"/>
        <v>-</v>
      </c>
      <c r="V7" s="192" t="str">
        <f t="shared" ref="V7:V8" si="6">IF(OR(J7="", N7="", P7=""), "-", IF(OR(U7=1, AND(U7="-",T7=1)),1,0))</f>
        <v>-</v>
      </c>
      <c r="W7" s="210" t="str">
        <f>A7&amp;" Error Notes: "&amp;IF(ISBLANK(C7),"",CHAR(10)&amp;IF(AND(D7=H7, H7=S7, D7=M7),"","Units must be consistent")&amp;CHAR(10)&amp;IF(E7="","Justification needed for Metric measurement source","")&amp;CHAR(10)&amp;IF(J7="","Justification needed for Criteria Standard","")&amp;CHAR(10)&amp;IF(N7="","Metric Trajectory Source missing", "")&amp;CHAR(10)&amp;IF('Vertical Position'!#REF!="","Justification needed for Prediction", ""))</f>
        <v xml:space="preserve"> Error Notes: </v>
      </c>
    </row>
    <row r="8" spans="1:23" ht="15.6" x14ac:dyDescent="0.3">
      <c r="A8" s="204"/>
      <c r="B8" s="204"/>
      <c r="C8" s="206"/>
      <c r="D8" s="207"/>
      <c r="E8" s="215"/>
      <c r="F8" s="206"/>
      <c r="G8" s="206"/>
      <c r="H8" s="207"/>
      <c r="I8" s="206"/>
      <c r="J8" s="215"/>
      <c r="K8" s="206"/>
      <c r="L8" s="206"/>
      <c r="M8" s="207"/>
      <c r="N8" s="215"/>
      <c r="O8" s="206"/>
      <c r="P8" s="215"/>
      <c r="Q8" s="186" t="str">
        <f t="shared" si="3"/>
        <v>-</v>
      </c>
      <c r="R8" s="186" t="str">
        <f t="shared" si="4"/>
        <v>-</v>
      </c>
      <c r="S8" s="187" t="str">
        <f t="shared" si="5"/>
        <v>-</v>
      </c>
      <c r="T8" s="68" t="str">
        <f t="shared" si="1"/>
        <v>-</v>
      </c>
      <c r="U8" s="192" t="str">
        <f t="shared" si="2"/>
        <v>-</v>
      </c>
      <c r="V8" s="192" t="str">
        <f t="shared" si="6"/>
        <v>-</v>
      </c>
      <c r="W8" s="210" t="str">
        <f>A8&amp;" Error Notes: "&amp;IF(ISBLANK(C8),"",CHAR(10)&amp;IF(AND(D8=H8, H8=S8, D8=M8),"","Units must be consistent")&amp;CHAR(10)&amp;IF(E8="","Justification needed for Metric measurement source","")&amp;CHAR(10)&amp;IF(J8="","Justification needed for Criteria Standard","")&amp;CHAR(10)&amp;IF(N8="","Metric Trajectory Source missing", "")&amp;CHAR(10)&amp;IF('Vertical Position'!#REF!="","Justification needed for Prediction", ""))</f>
        <v xml:space="preserve"> Error Notes: </v>
      </c>
    </row>
    <row r="9" spans="1:23" ht="15" customHeight="1" x14ac:dyDescent="0.3">
      <c r="H9" s="44"/>
      <c r="I9" s="44"/>
      <c r="J9" s="44"/>
    </row>
    <row r="10" spans="1:23" x14ac:dyDescent="0.3">
      <c r="H10" s="44"/>
      <c r="I10" s="44"/>
      <c r="J10" s="44"/>
    </row>
    <row r="11" spans="1:23" x14ac:dyDescent="0.3">
      <c r="H11" s="44"/>
      <c r="I11" s="44"/>
      <c r="J11" s="44"/>
    </row>
    <row r="12" spans="1:23" x14ac:dyDescent="0.3">
      <c r="H12" s="44"/>
      <c r="I12" s="44"/>
      <c r="J12" s="44"/>
    </row>
    <row r="13" spans="1:23" x14ac:dyDescent="0.3">
      <c r="H13" s="44"/>
      <c r="I13" s="44"/>
      <c r="J13" s="44"/>
    </row>
    <row r="14" spans="1:23" ht="15" customHeight="1" x14ac:dyDescent="0.3">
      <c r="H14" s="44"/>
      <c r="I14" s="44"/>
      <c r="J14" s="44"/>
    </row>
    <row r="15" spans="1:23" x14ac:dyDescent="0.3">
      <c r="H15" s="44"/>
      <c r="I15" s="44"/>
      <c r="J15" s="44"/>
    </row>
    <row r="16" spans="1:23" x14ac:dyDescent="0.3">
      <c r="H16" s="44"/>
      <c r="I16" s="44"/>
      <c r="J16" s="44"/>
    </row>
    <row r="17" spans="8:10" x14ac:dyDescent="0.3">
      <c r="H17" s="44"/>
      <c r="I17" s="44"/>
      <c r="J17" s="44"/>
    </row>
    <row r="18" spans="8:10" x14ac:dyDescent="0.3">
      <c r="H18" s="44"/>
      <c r="I18" s="44"/>
      <c r="J18" s="44"/>
    </row>
    <row r="19" spans="8:10" ht="15" customHeight="1" x14ac:dyDescent="0.3">
      <c r="H19" s="44"/>
      <c r="I19" s="44"/>
      <c r="J19" s="44"/>
    </row>
    <row r="20" spans="8:10" x14ac:dyDescent="0.3">
      <c r="H20" s="44"/>
      <c r="I20" s="44"/>
      <c r="J20" s="44"/>
    </row>
    <row r="21" spans="8:10" x14ac:dyDescent="0.3">
      <c r="H21" s="44"/>
      <c r="I21" s="44"/>
      <c r="J21" s="44"/>
    </row>
    <row r="22" spans="8:10" x14ac:dyDescent="0.3">
      <c r="H22" s="44"/>
      <c r="I22" s="44"/>
      <c r="J22" s="44"/>
    </row>
    <row r="23" spans="8:10" x14ac:dyDescent="0.3">
      <c r="H23" s="44"/>
      <c r="I23" s="44"/>
      <c r="J23" s="44"/>
    </row>
  </sheetData>
  <sheetProtection algorithmName="SHA-512" hashValue="/XKRWu4OPkPd8VJtuehSct6cnPLyp3/JCW/sMQajvefbYoLadD6dVq61vsHTAkJH6pn6Ii5qBcj8EYUtqkbPAQ==" saltValue="a6uQvvhmgSSKYq4x9mYsJQ==" spinCount="100000" sheet="1" objects="1" scenarios="1"/>
  <mergeCells count="9">
    <mergeCell ref="A1:A2"/>
    <mergeCell ref="B1:B2"/>
    <mergeCell ref="C1:E1"/>
    <mergeCell ref="F1:J1"/>
    <mergeCell ref="V1:V2"/>
    <mergeCell ref="U1:U2"/>
    <mergeCell ref="T1:T2"/>
    <mergeCell ref="K1:N1"/>
    <mergeCell ref="O1:S1"/>
  </mergeCells>
  <conditionalFormatting sqref="U3:U8">
    <cfRule type="cellIs" dxfId="26" priority="18" operator="equal">
      <formula>0</formula>
    </cfRule>
    <cfRule type="cellIs" dxfId="25" priority="19" operator="equal">
      <formula>1</formula>
    </cfRule>
  </conditionalFormatting>
  <conditionalFormatting sqref="P4 E3:E8 N3:N8 J3:J8">
    <cfRule type="containsBlanks" dxfId="24" priority="17">
      <formula>LEN(TRIM(E3))=0</formula>
    </cfRule>
  </conditionalFormatting>
  <conditionalFormatting sqref="T3:T8">
    <cfRule type="cellIs" dxfId="23" priority="15" operator="equal">
      <formula>0</formula>
    </cfRule>
    <cfRule type="cellIs" dxfId="22" priority="16" operator="equal">
      <formula>1</formula>
    </cfRule>
  </conditionalFormatting>
  <conditionalFormatting sqref="P5:P8">
    <cfRule type="containsBlanks" dxfId="21" priority="10">
      <formula>LEN(TRIM(P5))=0</formula>
    </cfRule>
  </conditionalFormatting>
  <conditionalFormatting sqref="V3:V4">
    <cfRule type="cellIs" dxfId="20" priority="8" operator="equal">
      <formula>0</formula>
    </cfRule>
    <cfRule type="cellIs" dxfId="19" priority="9" operator="equal">
      <formula>1</formula>
    </cfRule>
  </conditionalFormatting>
  <conditionalFormatting sqref="V5:V8">
    <cfRule type="cellIs" dxfId="18" priority="2" operator="equal">
      <formula>0</formula>
    </cfRule>
    <cfRule type="cellIs" dxfId="17" priority="3" operator="equal">
      <formula>1</formula>
    </cfRule>
  </conditionalFormatting>
  <conditionalFormatting sqref="P3">
    <cfRule type="containsBlanks" dxfId="16" priority="1">
      <formula>LEN(TRIM(P3))=0</formula>
    </cfRule>
  </conditionalFormatting>
  <dataValidations count="2">
    <dataValidation type="list" allowBlank="1" showInputMessage="1" showErrorMessage="1" sqref="A3:A8">
      <formula1>Hydrological</formula1>
    </dataValidation>
    <dataValidation type="list" allowBlank="1" showInputMessage="1" showErrorMessage="1" sqref="I3:I8">
      <formula1>Criteria_Standards</formula1>
    </dataValidation>
  </dataValidations>
  <pageMargins left="0.7" right="0.7" top="0.75" bottom="0.75" header="0.3" footer="0.3"/>
  <pageSetup orientation="portrait" r:id="rId1"/>
  <ignoredErrors>
    <ignoredError sqref="W4" evalError="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 xml:space="preserve"> IF(A3="Hydrological Manipulation",Hydrological_Manipulation, IF(A3 = "Drainage", 'Metrics &amp; Methods'!$C$28:$C$32))</xm:f>
          </x14:formula1>
          <xm:sqref>B3:B8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V28"/>
  <sheetViews>
    <sheetView showGridLines="0" zoomScaleNormal="100" workbookViewId="0">
      <selection activeCell="C12" sqref="C12"/>
    </sheetView>
  </sheetViews>
  <sheetFormatPr defaultColWidth="8.77734375" defaultRowHeight="14.4" x14ac:dyDescent="0.3"/>
  <cols>
    <col min="1" max="1" width="28.44140625" style="112" customWidth="1"/>
    <col min="2" max="2" width="32.77734375" style="1" customWidth="1"/>
    <col min="3" max="3" width="27.77734375" style="112" customWidth="1"/>
    <col min="4" max="4" width="24.109375" style="112" customWidth="1"/>
    <col min="5" max="5" width="22.77734375" style="112" customWidth="1"/>
    <col min="6" max="6" width="14" style="112" customWidth="1"/>
    <col min="7" max="7" width="19.77734375" style="112" customWidth="1"/>
    <col min="8" max="8" width="23.5546875" style="112" bestFit="1" customWidth="1"/>
    <col min="9" max="9" width="33" style="112" customWidth="1"/>
    <col min="10" max="10" width="19.5546875" style="112" customWidth="1"/>
    <col min="11" max="11" width="35.44140625" style="112" customWidth="1"/>
    <col min="12" max="12" width="24.21875" style="112" customWidth="1"/>
    <col min="13" max="15" width="45.5546875" style="112" customWidth="1"/>
    <col min="16" max="16" width="39.5546875" style="112" customWidth="1"/>
    <col min="17" max="17" width="61.21875" style="112" customWidth="1"/>
    <col min="18" max="16384" width="8.77734375" style="112"/>
  </cols>
  <sheetData>
    <row r="1" spans="1:22" s="1" customFormat="1" ht="15.75" customHeight="1" thickBot="1" x14ac:dyDescent="0.35">
      <c r="A1" s="456" t="s">
        <v>26</v>
      </c>
      <c r="B1" s="456" t="s">
        <v>27</v>
      </c>
      <c r="C1" s="483" t="s">
        <v>320</v>
      </c>
      <c r="D1" s="484"/>
      <c r="E1" s="484"/>
      <c r="F1" s="485"/>
      <c r="G1" s="486" t="s">
        <v>321</v>
      </c>
      <c r="H1" s="487"/>
      <c r="I1" s="487"/>
      <c r="J1" s="488"/>
      <c r="K1" s="481" t="s">
        <v>326</v>
      </c>
      <c r="L1" s="482"/>
      <c r="M1" s="482"/>
      <c r="N1" s="482"/>
      <c r="O1" s="479" t="s">
        <v>437</v>
      </c>
      <c r="P1" s="220" t="s">
        <v>45</v>
      </c>
      <c r="U1" s="112"/>
    </row>
    <row r="2" spans="1:22" s="1" customFormat="1" ht="16.2" thickBot="1" x14ac:dyDescent="0.35">
      <c r="A2" s="478"/>
      <c r="B2" s="478"/>
      <c r="C2" s="183" t="s">
        <v>431</v>
      </c>
      <c r="D2" s="184" t="s">
        <v>441</v>
      </c>
      <c r="E2" s="223" t="s">
        <v>322</v>
      </c>
      <c r="F2" s="177" t="s">
        <v>432</v>
      </c>
      <c r="G2" s="218" t="s">
        <v>91</v>
      </c>
      <c r="H2" s="218" t="s">
        <v>324</v>
      </c>
      <c r="I2" s="218" t="s">
        <v>325</v>
      </c>
      <c r="J2" s="218" t="s">
        <v>432</v>
      </c>
      <c r="K2" s="182" t="s">
        <v>433</v>
      </c>
      <c r="L2" s="225" t="s">
        <v>324</v>
      </c>
      <c r="M2" s="225" t="s">
        <v>322</v>
      </c>
      <c r="N2" s="126" t="s">
        <v>432</v>
      </c>
      <c r="O2" s="480"/>
      <c r="P2" s="221" t="s">
        <v>330</v>
      </c>
      <c r="V2" s="112"/>
    </row>
    <row r="3" spans="1:22" s="109" customFormat="1" ht="15.6" x14ac:dyDescent="0.3">
      <c r="A3" s="204"/>
      <c r="B3" s="377"/>
      <c r="C3" s="222"/>
      <c r="D3" s="50" t="str">
        <f>IF(ISBLANK(C3),"-",IF(C3&gt;129.54,'Metrics &amp; Methods'!F50,IF(AND(C3&lt;=129.54,C3&gt;40.64),'Metrics &amp; Methods'!$E$50,IF(AND(C3&lt;=40.64,C3&gt;=20.32),'Metrics &amp; Methods'!$D$50,IF(C3&lt;20.32,'Metrics &amp; Methods'!$C$50)))))</f>
        <v>-</v>
      </c>
      <c r="E3" s="222"/>
      <c r="F3" s="50" t="str">
        <f>IF(ISBLANK(C3),"-",IF(C3&gt;40.64,"A",IF(AND(C3&lt;=40.64,C3&gt;=20.32),"B",IF(C3&lt;20.32,"C"))))</f>
        <v>-</v>
      </c>
      <c r="G3" s="204"/>
      <c r="H3" s="204"/>
      <c r="I3" s="204"/>
      <c r="J3" s="4" t="str">
        <f>IF(ISBLANK(G3),"-",IF(G3='Metrics &amp; Methods'!$B$51,"A",IF(G3='Metrics &amp; Methods'!$B$52,"B",IF(G3='Metrics &amp; Methods'!$B$53,"C"))))</f>
        <v>-</v>
      </c>
      <c r="K3" s="222"/>
      <c r="L3" s="224"/>
      <c r="M3" s="222"/>
      <c r="N3" s="50" t="str">
        <f>IF(ISBLANK(K3),"-",IF(K3='Metrics &amp; Methods'!$B$56,"A",IF(K3='Metrics &amp; Methods'!$B$57,"B",IF(K3='Metrics &amp; Methods'!$B$58,"C"))))</f>
        <v>-</v>
      </c>
      <c r="O3" s="219" t="str">
        <f>IFERROR(INDEX('Metrics &amp; Methods'!$C$51:$F$53,MATCH('Soil Condition'!J3,'Metrics &amp; Methods'!$A$51:$A$53,0),MATCH('Soil Condition'!D3,'Metrics &amp; Methods'!$C$50:$F$50,0)),"-")</f>
        <v>-</v>
      </c>
      <c r="P3" s="192" t="str">
        <f>IF(A3="","-",IF(AND(F3="A",J3="A",N3="A"),"A",IF(AND(F3="C",J3="C",N3="C"),"C","B")))</f>
        <v>-</v>
      </c>
      <c r="Q3" s="217" t="str">
        <f>A3&amp; " Error Notes: "&amp;IF(ISBLANK(C3),"",CHAR(10)&amp;IF(E3="","Missing Organic Thickness Measurement Method","")&amp;CHAR(10)&amp;IF(I3="","Missing Parent Material Measurement Method","")&amp;CHAR(10)&amp;IF(M3="", "Missing Decomposition State Measurement Method", ""))</f>
        <v xml:space="preserve"> Error Notes: </v>
      </c>
      <c r="V3" s="108"/>
    </row>
    <row r="4" spans="1:22" s="110" customFormat="1" ht="15.6" x14ac:dyDescent="0.3">
      <c r="A4" s="204"/>
      <c r="B4" s="377"/>
      <c r="C4" s="204"/>
      <c r="D4" s="4" t="str">
        <f>IF(ISBLANK(C4),"-",IF(C4&gt;129.54,'Metrics &amp; Methods'!F51,IF(AND(C4&lt;=129.54,C4&gt;40.64),'Metrics &amp; Methods'!$E$50,IF(AND(C4&lt;=40.64,C4&gt;=20.32),'Metrics &amp; Methods'!$D$50,IF(C4&lt;20.32,'Metrics &amp; Methods'!$C$50)))))</f>
        <v>-</v>
      </c>
      <c r="E4" s="204"/>
      <c r="F4" s="4" t="str">
        <f>IF(ISBLANK(C4),"-",IF(C4&gt;40.64,"A",IF(AND(C4&lt;=40.64,C4&gt;=20.32),"B",IF(C4&lt;20.32,"C"))))</f>
        <v>-</v>
      </c>
      <c r="G4" s="204"/>
      <c r="H4" s="204"/>
      <c r="I4" s="204"/>
      <c r="J4" s="4" t="str">
        <f>IF(ISBLANK(G4),"-",IF(G4='Metrics &amp; Methods'!$B$51,"A",IF(G4='Metrics &amp; Methods'!$B$52,"B",IF(G4='Metrics &amp; Methods'!$B$53,"C"))))</f>
        <v>-</v>
      </c>
      <c r="K4" s="204"/>
      <c r="L4" s="205"/>
      <c r="M4" s="204"/>
      <c r="N4" s="4" t="str">
        <f>IF(ISBLANK(K4),"-",IF(K4='Metrics &amp; Methods'!$B$56,"A",IF(K4='Metrics &amp; Methods'!$B$57,"B",IF(K4='Metrics &amp; Methods'!$B$58,"C"))))</f>
        <v>-</v>
      </c>
      <c r="O4" s="192" t="str">
        <f>IFERROR(INDEX('Metrics &amp; Methods'!$C$51:$F$53,MATCH('Soil Condition'!J4,'Metrics &amp; Methods'!$A$51:$A$53,0),MATCH('Soil Condition'!D4,'Metrics &amp; Methods'!$C$50:$F$50,0)),"-")</f>
        <v>-</v>
      </c>
      <c r="P4" s="192" t="str">
        <f t="shared" ref="P4:P6" si="0">IF(A4="","-",IF(AND(F4="A",J4="A",N4="A"),"A",IF(AND(F4="C",J4="C",N4="C"),"C","B")))</f>
        <v>-</v>
      </c>
      <c r="Q4" s="217" t="str">
        <f>A4&amp; " Error Notes: "&amp;IF(ISBLANK(C4),"",CHAR(10)&amp;IF(E4="","Missing Organic Thickness Measurement Method","")&amp;CHAR(10)&amp;IF(I4="","Missing Parent Material Measurement Method","")&amp;CHAR(10)&amp;IF(M4="", "Missing Decomposition State Measurement Method", ""))</f>
        <v xml:space="preserve"> Error Notes: </v>
      </c>
    </row>
    <row r="5" spans="1:22" ht="15.6" x14ac:dyDescent="0.3">
      <c r="A5" s="204"/>
      <c r="B5" s="377"/>
      <c r="C5" s="204"/>
      <c r="D5" s="4" t="str">
        <f>IF(ISBLANK(C5),"-",IF(C5&gt;129.54,'Metrics &amp; Methods'!F52,IF(AND(C5&lt;=129.54,C5&gt;40.64),'Metrics &amp; Methods'!$E$50,IF(AND(C5&lt;=40.64,C5&gt;=20.32),'Metrics &amp; Methods'!$D$50,IF(C5&lt;20.32,'Metrics &amp; Methods'!$C$50)))))</f>
        <v>-</v>
      </c>
      <c r="E5" s="204"/>
      <c r="F5" s="4" t="str">
        <f>IF(ISBLANK(C5),"-",IF(C5&gt;40.64,"A",IF(AND(C5&lt;=40.64,C5&gt;=20.32),"B",IF(C5&lt;20.32,"C"))))</f>
        <v>-</v>
      </c>
      <c r="G5" s="204"/>
      <c r="H5" s="204"/>
      <c r="I5" s="204"/>
      <c r="J5" s="4" t="str">
        <f>IF(ISBLANK(G5),"-",IF(G5='Metrics &amp; Methods'!$B$51,"A",IF(G5='Metrics &amp; Methods'!$B$52,"B",IF(G5='Metrics &amp; Methods'!$B$53,"C"))))</f>
        <v>-</v>
      </c>
      <c r="K5" s="204"/>
      <c r="L5" s="205"/>
      <c r="M5" s="204"/>
      <c r="N5" s="4" t="str">
        <f>IF(ISBLANK(K5),"-",IF(K5='Metrics &amp; Methods'!$B$56,"A",IF(K5='Metrics &amp; Methods'!$B$57,"B",IF(K5='Metrics &amp; Methods'!$B$58,"C"))))</f>
        <v>-</v>
      </c>
      <c r="O5" s="192" t="str">
        <f>IFERROR(INDEX('Metrics &amp; Methods'!$C$51:$F$53,MATCH('Soil Condition'!J5,'Metrics &amp; Methods'!$A$51:$A$53,0),MATCH('Soil Condition'!D5,'Metrics &amp; Methods'!$C$50:$F$50,0)),"-")</f>
        <v>-</v>
      </c>
      <c r="P5" s="192" t="str">
        <f t="shared" si="0"/>
        <v>-</v>
      </c>
      <c r="Q5" s="217" t="str">
        <f>A5&amp; " Error Notes: "&amp;IF(ISBLANK(C5),"",CHAR(10)&amp;IF(E5="","Missing Organic Thickness Measurement Method","")&amp;CHAR(10)&amp;IF(I5="","Missing Parent Material Measurement Method","")&amp;CHAR(10)&amp;IF(M5="", "Missing Decomposition State Measurement Method", ""))</f>
        <v xml:space="preserve"> Error Notes: </v>
      </c>
    </row>
    <row r="6" spans="1:22" ht="15.6" x14ac:dyDescent="0.3">
      <c r="A6" s="204"/>
      <c r="B6" s="377"/>
      <c r="C6" s="204"/>
      <c r="D6" s="4" t="str">
        <f>IF(ISBLANK(C6),"-",IF(C6&gt;129.54,'Metrics &amp; Methods'!F53,IF(AND(C6&lt;=129.54,C6&gt;40.64),'Metrics &amp; Methods'!$E$50,IF(AND(C6&lt;=40.64,C6&gt;=20.32),'Metrics &amp; Methods'!$D$50,IF(C6&lt;20.32,'Metrics &amp; Methods'!$C$50)))))</f>
        <v>-</v>
      </c>
      <c r="E6" s="204"/>
      <c r="F6" s="4" t="str">
        <f>IF(ISBLANK(C6),"-",IF(C6&gt;40.64,"A",IF(AND(C6&lt;=40.64,C6&gt;=20.32),"B",IF(C6&lt;20.32,"C"))))</f>
        <v>-</v>
      </c>
      <c r="G6" s="204"/>
      <c r="H6" s="204"/>
      <c r="I6" s="204"/>
      <c r="J6" s="4" t="str">
        <f>IF(ISBLANK(G6),"-",IF(G6='Metrics &amp; Methods'!$B$51,"A",IF(G6='Metrics &amp; Methods'!$B$52,"B",IF(G6='Metrics &amp; Methods'!$B$53,"C"))))</f>
        <v>-</v>
      </c>
      <c r="K6" s="204"/>
      <c r="L6" s="205"/>
      <c r="M6" s="204"/>
      <c r="N6" s="4" t="str">
        <f>IF(ISBLANK(K6),"-",IF(K6='Metrics &amp; Methods'!$B$56,"A",IF(K6='Metrics &amp; Methods'!$B$57,"B",IF(K6='Metrics &amp; Methods'!$B$58,"C"))))</f>
        <v>-</v>
      </c>
      <c r="O6" s="192" t="str">
        <f>IFERROR(INDEX('Metrics &amp; Methods'!$C$51:$F$53,MATCH('Soil Condition'!J6,'Metrics &amp; Methods'!$A$51:$A$53,0),MATCH('Soil Condition'!D6,'Metrics &amp; Methods'!$C$50:$F$50,0)),"-")</f>
        <v>-</v>
      </c>
      <c r="P6" s="192" t="str">
        <f t="shared" si="0"/>
        <v>-</v>
      </c>
      <c r="Q6" s="217" t="str">
        <f>A6&amp; " Error Notes: "&amp;IF(ISBLANK(C6),"",CHAR(10)&amp;IF(E6="","Missing Organic Thickness Measurement Method","")&amp;CHAR(10)&amp;IF(I6="","Missing Parent Material Measurement Method","")&amp;CHAR(10)&amp;IF(M6="", "Missing Decomposition State Measurement Method", ""))</f>
        <v xml:space="preserve"> Error Notes: </v>
      </c>
    </row>
    <row r="7" spans="1:22" ht="15.6" x14ac:dyDescent="0.3">
      <c r="A7" s="204"/>
      <c r="B7" s="377"/>
      <c r="C7" s="204"/>
      <c r="D7" s="4" t="str">
        <f>IF(ISBLANK(C7),"-",IF(C7&gt;129.54,'Metrics &amp; Methods'!F54,IF(AND(C7&lt;=129.54,C7&gt;40.64),'Metrics &amp; Methods'!$E$50,IF(AND(C7&lt;=40.64,C7&gt;=20.32),'Metrics &amp; Methods'!$D$50,IF(C7&lt;20.32,'Metrics &amp; Methods'!$C$50)))))</f>
        <v>-</v>
      </c>
      <c r="E7" s="204"/>
      <c r="F7" s="4" t="str">
        <f t="shared" ref="F7:F8" si="1">IF(ISBLANK(C7),"-",IF(C7&gt;40.64,"A",IF(AND(C7&lt;=40.64,C7&gt;=20.32),"B",IF(C7&lt;20.32,"C"))))</f>
        <v>-</v>
      </c>
      <c r="G7" s="204"/>
      <c r="H7" s="204"/>
      <c r="I7" s="204"/>
      <c r="J7" s="4" t="str">
        <f>IF(ISBLANK(G7),"-",IF(G7='Metrics &amp; Methods'!$B$51,"A",IF(G7='Metrics &amp; Methods'!$B$52,"B",IF(G7='Metrics &amp; Methods'!$B$53,"C"))))</f>
        <v>-</v>
      </c>
      <c r="K7" s="204"/>
      <c r="L7" s="205"/>
      <c r="M7" s="204"/>
      <c r="N7" s="4" t="str">
        <f>IF(ISBLANK(K7),"-",IF(K7='Metrics &amp; Methods'!$B$56,"A",IF(K7='Metrics &amp; Methods'!$B$57,"B",IF(K7='Metrics &amp; Methods'!$B$58,"C"))))</f>
        <v>-</v>
      </c>
      <c r="O7" s="192" t="str">
        <f>IFERROR(INDEX('Metrics &amp; Methods'!$C$51:$F$53,MATCH('Soil Condition'!J7,'Metrics &amp; Methods'!$A$51:$A$53,0),MATCH('Soil Condition'!D7,'Metrics &amp; Methods'!$C$50:$F$50,0)),"-")</f>
        <v>-</v>
      </c>
      <c r="P7" s="192" t="str">
        <f t="shared" ref="P7:P8" si="2">IF(A7="","-",IF(AND(F7="A",J7="A",N7="A"),"A",IF(AND(F7="C",J7="C",N7="C"),"C","B")))</f>
        <v>-</v>
      </c>
      <c r="Q7" s="217" t="str">
        <f t="shared" ref="Q7:Q8" si="3">A7&amp; " Error Notes: "&amp;IF(ISBLANK(C7),"",CHAR(10)&amp;IF(E7="","Missing Organic Thickness Measurement Method","")&amp;CHAR(10)&amp;IF(I7="","Missing Parent Material Measurement Method","")&amp;CHAR(10)&amp;IF(M7="", "Missing Decomposition State Measurement Method", ""))</f>
        <v xml:space="preserve"> Error Notes: </v>
      </c>
    </row>
    <row r="8" spans="1:22" ht="15.6" x14ac:dyDescent="0.3">
      <c r="A8" s="204"/>
      <c r="B8" s="377"/>
      <c r="C8" s="204"/>
      <c r="D8" s="4" t="str">
        <f>IF(ISBLANK(C8),"-",IF(C8&gt;129.54,'Metrics &amp; Methods'!F55,IF(AND(C8&lt;=129.54,C8&gt;40.64),'Metrics &amp; Methods'!$E$50,IF(AND(C8&lt;=40.64,C8&gt;=20.32),'Metrics &amp; Methods'!$D$50,IF(C8&lt;20.32,'Metrics &amp; Methods'!$C$50)))))</f>
        <v>-</v>
      </c>
      <c r="E8" s="204"/>
      <c r="F8" s="4" t="str">
        <f t="shared" si="1"/>
        <v>-</v>
      </c>
      <c r="G8" s="204"/>
      <c r="H8" s="204"/>
      <c r="I8" s="204"/>
      <c r="J8" s="4" t="str">
        <f>IF(ISBLANK(G8),"-",IF(G8='Metrics &amp; Methods'!$B$51,"A",IF(G8='Metrics &amp; Methods'!$B$52,"B",IF(G8='Metrics &amp; Methods'!$B$53,"C"))))</f>
        <v>-</v>
      </c>
      <c r="K8" s="204"/>
      <c r="L8" s="205"/>
      <c r="M8" s="204"/>
      <c r="N8" s="4" t="str">
        <f>IF(ISBLANK(K8),"-",IF(K8='Metrics &amp; Methods'!$B$56,"A",IF(K8='Metrics &amp; Methods'!$B$57,"B",IF(K8='Metrics &amp; Methods'!$B$58,"C"))))</f>
        <v>-</v>
      </c>
      <c r="O8" s="192" t="str">
        <f>IFERROR(INDEX('Metrics &amp; Methods'!$C$51:$F$53,MATCH('Soil Condition'!J8,'Metrics &amp; Methods'!$A$51:$A$53,0),MATCH('Soil Condition'!D8,'Metrics &amp; Methods'!$C$50:$F$50,0)),"-")</f>
        <v>-</v>
      </c>
      <c r="P8" s="192" t="str">
        <f t="shared" si="2"/>
        <v>-</v>
      </c>
      <c r="Q8" s="217" t="str">
        <f t="shared" si="3"/>
        <v xml:space="preserve"> Error Notes: </v>
      </c>
    </row>
    <row r="10" spans="1:22" x14ac:dyDescent="0.3">
      <c r="B10" s="43"/>
      <c r="C10" s="43"/>
      <c r="D10" s="43"/>
      <c r="E10" s="43"/>
    </row>
    <row r="11" spans="1:22" x14ac:dyDescent="0.3">
      <c r="B11" s="43"/>
      <c r="C11" s="43"/>
      <c r="D11" s="43"/>
      <c r="E11" s="43"/>
      <c r="F11" s="69"/>
      <c r="G11" s="69"/>
      <c r="H11" s="69"/>
      <c r="I11" s="69"/>
    </row>
    <row r="12" spans="1:22" x14ac:dyDescent="0.3">
      <c r="A12" s="69"/>
      <c r="C12" s="1"/>
      <c r="D12" s="1"/>
      <c r="E12" s="1"/>
    </row>
    <row r="13" spans="1:22" x14ac:dyDescent="0.3">
      <c r="G13" s="82"/>
      <c r="H13" s="82"/>
      <c r="I13" s="82"/>
    </row>
    <row r="14" spans="1:22" x14ac:dyDescent="0.3">
      <c r="A14" s="69"/>
      <c r="C14" s="1"/>
      <c r="D14" s="107"/>
      <c r="E14" s="107"/>
      <c r="F14" s="82"/>
    </row>
    <row r="15" spans="1:22" ht="15.6" x14ac:dyDescent="0.3">
      <c r="B15" s="112"/>
      <c r="E15" s="107"/>
      <c r="K15" s="73"/>
      <c r="L15" s="73"/>
      <c r="M15" s="73"/>
      <c r="N15" s="113"/>
      <c r="O15" s="113"/>
    </row>
    <row r="16" spans="1:22" x14ac:dyDescent="0.3">
      <c r="B16" s="112"/>
      <c r="N16" s="111"/>
      <c r="O16" s="111"/>
    </row>
    <row r="17" spans="2:15" x14ac:dyDescent="0.3">
      <c r="B17" s="112"/>
      <c r="N17" s="60"/>
      <c r="O17" s="60"/>
    </row>
    <row r="18" spans="2:15" x14ac:dyDescent="0.3">
      <c r="B18" s="112"/>
      <c r="N18" s="114"/>
      <c r="O18" s="114"/>
    </row>
    <row r="19" spans="2:15" ht="18" customHeight="1" x14ac:dyDescent="0.3">
      <c r="B19" s="112"/>
      <c r="N19" s="60"/>
      <c r="O19" s="60"/>
    </row>
    <row r="20" spans="2:15" ht="26.25" customHeight="1" x14ac:dyDescent="0.3">
      <c r="B20" s="112"/>
    </row>
    <row r="21" spans="2:15" x14ac:dyDescent="0.3">
      <c r="B21" s="112"/>
    </row>
    <row r="22" spans="2:15" x14ac:dyDescent="0.3">
      <c r="B22" s="112"/>
    </row>
    <row r="23" spans="2:15" x14ac:dyDescent="0.3">
      <c r="B23" s="112"/>
    </row>
    <row r="24" spans="2:15" x14ac:dyDescent="0.3">
      <c r="B24" s="112"/>
    </row>
    <row r="28" spans="2:15" ht="34.5" customHeight="1" x14ac:dyDescent="0.3"/>
  </sheetData>
  <sheetProtection algorithmName="SHA-512" hashValue="oadF9Wnh/nCFTi44VR0e61QQSjXMipEzheeoFnNroAViIWrqL7x8E2nTENS9KcXYpMmeegyh7NYa/SCuUZhEbw==" saltValue="sXBI5aoVF/+XVp/qoeB12A==" spinCount="100000" sheet="1" objects="1" scenarios="1"/>
  <mergeCells count="6">
    <mergeCell ref="O1:O2"/>
    <mergeCell ref="K1:N1"/>
    <mergeCell ref="A1:A2"/>
    <mergeCell ref="B1:B2"/>
    <mergeCell ref="C1:F1"/>
    <mergeCell ref="G1:J1"/>
  </mergeCells>
  <conditionalFormatting sqref="E3">
    <cfRule type="containsBlanks" dxfId="15" priority="12">
      <formula>LEN(TRIM(E3))=0</formula>
    </cfRule>
  </conditionalFormatting>
  <conditionalFormatting sqref="O3:P8">
    <cfRule type="cellIs" dxfId="14" priority="10" operator="equal">
      <formula>0</formula>
    </cfRule>
    <cfRule type="cellIs" dxfId="13" priority="11" operator="equal">
      <formula>1</formula>
    </cfRule>
  </conditionalFormatting>
  <conditionalFormatting sqref="M3">
    <cfRule type="containsBlanks" dxfId="12" priority="7">
      <formula>LEN(TRIM(M3))=0</formula>
    </cfRule>
  </conditionalFormatting>
  <conditionalFormatting sqref="E4:E8">
    <cfRule type="containsBlanks" dxfId="11" priority="6">
      <formula>LEN(TRIM(E4))=0</formula>
    </cfRule>
  </conditionalFormatting>
  <conditionalFormatting sqref="M4:M8">
    <cfRule type="containsBlanks" dxfId="10" priority="3">
      <formula>LEN(TRIM(M4))=0</formula>
    </cfRule>
  </conditionalFormatting>
  <dataValidations count="4">
    <dataValidation type="list" allowBlank="1" showInputMessage="1" showErrorMessage="1" sqref="H3:H8">
      <formula1>O_Horizon_Thickness</formula1>
    </dataValidation>
    <dataValidation type="list" allowBlank="1" showInputMessage="1" showErrorMessage="1" sqref="G3:G8">
      <formula1>Parent_Material</formula1>
    </dataValidation>
    <dataValidation type="list" allowBlank="1" showInputMessage="1" showErrorMessage="1" sqref="K3:K8">
      <formula1>Degree_of_Humification</formula1>
    </dataValidation>
    <dataValidation type="list" allowBlank="1" showInputMessage="1" showErrorMessage="1" sqref="B3:B8">
      <formula1>Sampled</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'Metrics &amp; Methods'!$B$76:$G$76</xm:f>
          </x14:formula1>
          <xm:sqref>A3:A8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00B0F0"/>
  </sheetPr>
  <dimension ref="A1:W13"/>
  <sheetViews>
    <sheetView showGridLines="0" zoomScaleNormal="100" workbookViewId="0">
      <selection activeCell="G20" sqref="G20"/>
    </sheetView>
  </sheetViews>
  <sheetFormatPr defaultRowHeight="14.4" x14ac:dyDescent="0.3"/>
  <cols>
    <col min="1" max="1" width="28.44140625" customWidth="1"/>
    <col min="2" max="2" width="22.77734375" bestFit="1" customWidth="1"/>
    <col min="3" max="3" width="13.44140625" customWidth="1"/>
    <col min="4" max="4" width="13.77734375" customWidth="1"/>
    <col min="5" max="5" width="30.21875" customWidth="1"/>
    <col min="6" max="6" width="27" customWidth="1"/>
    <col min="7" max="7" width="24.77734375" customWidth="1"/>
    <col min="8" max="8" width="23.77734375" bestFit="1" customWidth="1"/>
    <col min="9" max="9" width="31.21875" customWidth="1"/>
    <col min="10" max="10" width="30.77734375" bestFit="1" customWidth="1"/>
    <col min="11" max="11" width="21.21875" customWidth="1"/>
    <col min="12" max="12" width="18.77734375" customWidth="1"/>
    <col min="13" max="13" width="25.77734375" bestFit="1" customWidth="1"/>
    <col min="14" max="14" width="27.5546875" customWidth="1"/>
    <col min="15" max="15" width="31.21875" customWidth="1"/>
    <col min="16" max="16" width="43.77734375" customWidth="1"/>
    <col min="17" max="18" width="20.77734375" customWidth="1"/>
    <col min="19" max="19" width="16.77734375" customWidth="1"/>
    <col min="20" max="20" width="17.77734375" bestFit="1" customWidth="1"/>
    <col min="21" max="21" width="20.77734375" bestFit="1" customWidth="1"/>
    <col min="22" max="22" width="21.21875" customWidth="1"/>
    <col min="23" max="23" width="50.77734375" customWidth="1"/>
  </cols>
  <sheetData>
    <row r="1" spans="1:23" ht="15.75" customHeight="1" thickBot="1" x14ac:dyDescent="0.35">
      <c r="A1" s="456" t="s">
        <v>26</v>
      </c>
      <c r="B1" s="458" t="s">
        <v>27</v>
      </c>
      <c r="C1" s="460" t="s">
        <v>373</v>
      </c>
      <c r="D1" s="461"/>
      <c r="E1" s="462"/>
      <c r="F1" s="463" t="s">
        <v>372</v>
      </c>
      <c r="G1" s="464"/>
      <c r="H1" s="464"/>
      <c r="I1" s="464"/>
      <c r="J1" s="465"/>
      <c r="K1" s="450" t="s">
        <v>366</v>
      </c>
      <c r="L1" s="451"/>
      <c r="M1" s="451"/>
      <c r="N1" s="452"/>
      <c r="O1" s="453" t="s">
        <v>365</v>
      </c>
      <c r="P1" s="454"/>
      <c r="Q1" s="454"/>
      <c r="R1" s="454"/>
      <c r="S1" s="455"/>
      <c r="T1" s="466" t="s">
        <v>464</v>
      </c>
      <c r="U1" s="446" t="s">
        <v>30</v>
      </c>
      <c r="V1" s="448" t="s">
        <v>45</v>
      </c>
    </row>
    <row r="2" spans="1:23" s="1" customFormat="1" ht="15.6" x14ac:dyDescent="0.3">
      <c r="A2" s="478"/>
      <c r="B2" s="459"/>
      <c r="C2" s="340" t="s">
        <v>317</v>
      </c>
      <c r="D2" s="341" t="s">
        <v>186</v>
      </c>
      <c r="E2" s="342" t="s">
        <v>364</v>
      </c>
      <c r="F2" s="195" t="s">
        <v>48</v>
      </c>
      <c r="G2" s="196" t="s">
        <v>49</v>
      </c>
      <c r="H2" s="196" t="s">
        <v>186</v>
      </c>
      <c r="I2" s="196" t="s">
        <v>368</v>
      </c>
      <c r="J2" s="343" t="s">
        <v>367</v>
      </c>
      <c r="K2" s="199" t="s">
        <v>50</v>
      </c>
      <c r="L2" s="200" t="s">
        <v>49</v>
      </c>
      <c r="M2" s="344" t="s">
        <v>274</v>
      </c>
      <c r="N2" s="345" t="s">
        <v>314</v>
      </c>
      <c r="O2" s="346" t="s">
        <v>319</v>
      </c>
      <c r="P2" s="347" t="s">
        <v>314</v>
      </c>
      <c r="Q2" s="347" t="s">
        <v>48</v>
      </c>
      <c r="R2" s="347" t="s">
        <v>49</v>
      </c>
      <c r="S2" s="348" t="s">
        <v>186</v>
      </c>
      <c r="T2" s="467"/>
      <c r="U2" s="447"/>
      <c r="V2" s="449"/>
    </row>
    <row r="3" spans="1:23" ht="15.6" x14ac:dyDescent="0.3">
      <c r="A3" s="204"/>
      <c r="B3" s="206"/>
      <c r="C3" s="204"/>
      <c r="D3" s="204"/>
      <c r="E3" s="206"/>
      <c r="F3" s="207"/>
      <c r="G3" s="205"/>
      <c r="H3" s="206"/>
      <c r="I3" s="206"/>
      <c r="J3" s="206"/>
      <c r="K3" s="207"/>
      <c r="L3" s="205"/>
      <c r="M3" s="206"/>
      <c r="N3" s="206"/>
      <c r="O3" s="206"/>
      <c r="P3" s="206"/>
      <c r="Q3" s="186" t="str">
        <f t="shared" ref="Q3:R6" si="0">IF(K3="","-",$C3+(K3*O3))</f>
        <v>-</v>
      </c>
      <c r="R3" s="186" t="str">
        <f t="shared" si="0"/>
        <v>-</v>
      </c>
      <c r="S3" s="187" t="str">
        <f>IF(H3="","-",H3)</f>
        <v>-</v>
      </c>
      <c r="T3" s="188" t="str">
        <f>IF(OR(C3="",E3="",F3="",G3="",J3=""),"-",IF(OR(C3&lt;MIN(F3:G3),C3&gt;MAX(F3:G3)),1,0))</f>
        <v>-</v>
      </c>
      <c r="U3" s="188" t="str">
        <f>IF(OR(K3="",L3="",N3="",P3=""), "-",IF(OR(MIN(Q3:R3)&lt;MIN(F3:G3),MAX(Q3:R3)&gt;MAX(F3:G3)),1,0))</f>
        <v>-</v>
      </c>
      <c r="V3" s="104" t="str">
        <f>IF(OR(E3="", J3="", N3="",P3=""), "-",IF(OR(U3=1,AND(T3=1,U3="-")),1,0))</f>
        <v>-</v>
      </c>
      <c r="W3" s="103" t="str">
        <f>A3&amp; " Error Notes: "&amp;IF(ISBLANK(C3),"",CHAR(10)&amp;IF(AND(D3=H3, H3=M3),"","Units must be consistent")&amp;CHAR(10)&amp;IF(E3="","Justification needed for Metric measurement source","")&amp;CHAR(10)&amp;IF(J3="","Justification needed for Criteria Standard","")&amp;CHAR(10)&amp;IF(N3="","Metric Trajectory Source missing", "")&amp;CHAR(10)&amp;IF(P3="","Forecast Justification missing", ""))</f>
        <v xml:space="preserve"> Error Notes: </v>
      </c>
    </row>
    <row r="4" spans="1:23" s="91" customFormat="1" ht="15.6" x14ac:dyDescent="0.3">
      <c r="A4" s="204"/>
      <c r="B4" s="206"/>
      <c r="C4" s="204"/>
      <c r="D4" s="204"/>
      <c r="E4" s="206"/>
      <c r="F4" s="207"/>
      <c r="G4" s="205"/>
      <c r="H4" s="206"/>
      <c r="I4" s="206"/>
      <c r="J4" s="206"/>
      <c r="K4" s="207"/>
      <c r="L4" s="205"/>
      <c r="M4" s="206"/>
      <c r="N4" s="206"/>
      <c r="O4" s="206"/>
      <c r="P4" s="205"/>
      <c r="Q4" s="186" t="str">
        <f t="shared" si="0"/>
        <v>-</v>
      </c>
      <c r="R4" s="186" t="str">
        <f t="shared" si="0"/>
        <v>-</v>
      </c>
      <c r="S4" s="187" t="str">
        <f>IF(H4="","-",H4)</f>
        <v>-</v>
      </c>
      <c r="T4" s="188" t="str">
        <f>IF(OR(C4="",E4="",F4="",G4="",J4=""),"-",IF(OR(C4&lt;MIN(F4:G4),C4&gt;MAX(F4:G4)),1,0))</f>
        <v>-</v>
      </c>
      <c r="U4" s="188" t="str">
        <f>IF(OR(K4="",L4="",N4="",P4=""), "-",IF(OR(MIN(Q4:R4)&lt;MIN(F4:G4),MAX(Q4:R4)&gt;MAX(F4:G4)),1,0))</f>
        <v>-</v>
      </c>
      <c r="V4" s="104" t="str">
        <f>IF(OR(E4="", J4="", N4="",P4=""), "-",IF(OR(U4=1,AND(T4=1,U4="-")),1,0))</f>
        <v>-</v>
      </c>
      <c r="W4" s="103" t="str">
        <f>A4&amp; " Error Notes: "&amp;IF(ISBLANK(C4),"",CHAR(10)&amp;IF(AND(D4=H4, H4=M4),"","Units must be consistent")&amp;CHAR(10)&amp;IF(E4="","Justification needed for Metric measurement source","")&amp;CHAR(10)&amp;IF(J4="","Justification needed for Criteria Standard","")&amp;CHAR(10)&amp;IF(N4="","Metric Trajectory Source missing", "")&amp;CHAR(10)&amp;IF(P4="","Forecast Justification missing", ""))</f>
        <v xml:space="preserve"> Error Notes: </v>
      </c>
    </row>
    <row r="5" spans="1:23" s="91" customFormat="1" ht="15.6" x14ac:dyDescent="0.3">
      <c r="A5" s="204"/>
      <c r="B5" s="206"/>
      <c r="C5" s="204"/>
      <c r="D5" s="204"/>
      <c r="E5" s="206"/>
      <c r="F5" s="207"/>
      <c r="G5" s="205"/>
      <c r="H5" s="206"/>
      <c r="I5" s="206"/>
      <c r="J5" s="206"/>
      <c r="K5" s="207"/>
      <c r="L5" s="205"/>
      <c r="M5" s="206"/>
      <c r="N5" s="206"/>
      <c r="O5" s="206"/>
      <c r="P5" s="205"/>
      <c r="Q5" s="186" t="str">
        <f t="shared" si="0"/>
        <v>-</v>
      </c>
      <c r="R5" s="186" t="str">
        <f t="shared" si="0"/>
        <v>-</v>
      </c>
      <c r="S5" s="187" t="str">
        <f>IF(H5="","-",H5)</f>
        <v>-</v>
      </c>
      <c r="T5" s="188" t="str">
        <f>IF(OR(C5="",E5="",F5="",G5="",J5=""),"-",IF(OR(C5&lt;MIN(F5:G5),C5&gt;MAX(F5:G5)),1,0))</f>
        <v>-</v>
      </c>
      <c r="U5" s="188" t="str">
        <f>IF(OR(K5="",L5="",N5="",P5=""), "-",IF(OR(MIN(Q5:R5)&lt;MIN(F5:G5),MAX(Q5:R5)&gt;MAX(F5:G5)),1,0))</f>
        <v>-</v>
      </c>
      <c r="V5" s="104" t="str">
        <f>IF(OR(E5="", J5="", N5="",P5=""), "-",IF(OR(U5=1,AND(T5=1,U5="-")),1,0))</f>
        <v>-</v>
      </c>
      <c r="W5" s="103" t="str">
        <f>A5&amp; " Error Notes: "&amp;IF(ISBLANK(C5),"",CHAR(10)&amp;IF(AND(D5=H5, H5=M5),"","Units must be consistent")&amp;CHAR(10)&amp;IF(E5="","Justification needed for Metric measurement source","")&amp;CHAR(10)&amp;IF(J5="","Justification needed for Criteria Standard","")&amp;CHAR(10)&amp;IF(N5="","Metric Trajectory Source missing", "")&amp;CHAR(10)&amp;IF(P5="","Forecast Justification missing", ""))</f>
        <v xml:space="preserve"> Error Notes: </v>
      </c>
    </row>
    <row r="6" spans="1:23" s="91" customFormat="1" ht="15.6" x14ac:dyDescent="0.3">
      <c r="A6" s="204"/>
      <c r="B6" s="206"/>
      <c r="C6" s="204"/>
      <c r="D6" s="204"/>
      <c r="E6" s="206"/>
      <c r="F6" s="207"/>
      <c r="G6" s="205"/>
      <c r="H6" s="206"/>
      <c r="I6" s="206"/>
      <c r="J6" s="206"/>
      <c r="K6" s="207"/>
      <c r="L6" s="205"/>
      <c r="M6" s="206"/>
      <c r="N6" s="206"/>
      <c r="O6" s="206"/>
      <c r="P6" s="205"/>
      <c r="Q6" s="186" t="str">
        <f t="shared" si="0"/>
        <v>-</v>
      </c>
      <c r="R6" s="186" t="str">
        <f t="shared" si="0"/>
        <v>-</v>
      </c>
      <c r="S6" s="187" t="str">
        <f>IF(H6="","-",H6)</f>
        <v>-</v>
      </c>
      <c r="T6" s="188" t="str">
        <f>IF(OR(C6="",E6="",F6="",G6="",J6=""),"-",IF(OR(C6&lt;MIN(F6:G6),C6&gt;MAX(F6:G6)),1,0))</f>
        <v>-</v>
      </c>
      <c r="U6" s="188" t="str">
        <f>IF(OR(K6="",L6="",N6="",P6=""), "-",IF(OR(MIN(Q6:R6)&lt;MIN(F6:G6),MAX(Q6:R6)&gt;MAX(F6:G6)),1,0))</f>
        <v>-</v>
      </c>
      <c r="V6" s="104" t="str">
        <f>IF(OR(E6="", J6="", N6="",P6=""), "-",IF(OR(U6=1,AND(T6=1,U6="-")),1,0))</f>
        <v>-</v>
      </c>
      <c r="W6" s="103" t="str">
        <f>A6&amp; " Error Notes: "&amp;IF(ISBLANK(C6),"",CHAR(10)&amp;IF(AND(D6=H6, H6=M6),"","Units must be consistent")&amp;CHAR(10)&amp;IF(E6="","Justification needed for Metric measurement source","")&amp;CHAR(10)&amp;IF(J6="","Justification needed for Criteria Standard","")&amp;CHAR(10)&amp;IF(N6="","Metric Trajectory Source missing", "")&amp;CHAR(10)&amp;IF(P6="","Forecast Justification missing", ""))</f>
        <v xml:space="preserve"> Error Notes: </v>
      </c>
    </row>
    <row r="7" spans="1:23" ht="15.6" x14ac:dyDescent="0.3">
      <c r="A7" s="204"/>
      <c r="B7" s="206"/>
      <c r="C7" s="204"/>
      <c r="D7" s="204"/>
      <c r="E7" s="206"/>
      <c r="F7" s="207"/>
      <c r="G7" s="205"/>
      <c r="H7" s="206"/>
      <c r="I7" s="206"/>
      <c r="J7" s="206"/>
      <c r="K7" s="207"/>
      <c r="L7" s="205"/>
      <c r="M7" s="206"/>
      <c r="N7" s="206"/>
      <c r="O7" s="206"/>
      <c r="P7" s="205"/>
      <c r="Q7" s="186" t="str">
        <f t="shared" ref="Q7:Q8" si="1">IF(K7="","-",$C7+(K7*O7))</f>
        <v>-</v>
      </c>
      <c r="R7" s="186" t="str">
        <f t="shared" ref="R7:R8" si="2">IF(L7="","-",$C7+(L7*P7))</f>
        <v>-</v>
      </c>
      <c r="S7" s="187" t="str">
        <f t="shared" ref="S7:S8" si="3">IF(H7="","-",H7)</f>
        <v>-</v>
      </c>
      <c r="T7" s="188" t="str">
        <f t="shared" ref="T7:T8" si="4">IF(OR(C7="",E7="",F7="",G7="",J7=""),"-",IF(OR(C7&lt;MIN(F7:G7),C7&gt;MAX(F7:G7)),1,0))</f>
        <v>-</v>
      </c>
      <c r="U7" s="188" t="str">
        <f t="shared" ref="U7:U8" si="5">IF(OR(K7="",L7="",N7="",P7=""), "-",IF(OR(MIN(Q7:R7)&lt;MIN(F7:G7),MAX(Q7:R7)&gt;MAX(F7:G7)),1,0))</f>
        <v>-</v>
      </c>
      <c r="V7" s="104" t="str">
        <f t="shared" ref="V7:V8" si="6">IF(OR(E7="", J7="", N7="",P7=""), "-",IF(OR(U7=1,AND(T7=1,U7="-")),1,0))</f>
        <v>-</v>
      </c>
      <c r="W7" s="103" t="str">
        <f t="shared" ref="W7:W8" si="7">A7&amp; " Error Notes: "&amp;IF(ISBLANK(C7),"",CHAR(10)&amp;IF(AND(D7=H7, H7=M7),"","Units must be consistent")&amp;CHAR(10)&amp;IF(E7="","Justification needed for Metric measurement source","")&amp;CHAR(10)&amp;IF(J7="","Justification needed for Criteria Standard","")&amp;CHAR(10)&amp;IF(N7="","Metric Trajectory Source missing", "")&amp;CHAR(10)&amp;IF(P7="","Forecast Justification missing", ""))</f>
        <v xml:space="preserve"> Error Notes: </v>
      </c>
    </row>
    <row r="8" spans="1:23" ht="15.6" x14ac:dyDescent="0.3">
      <c r="A8" s="204"/>
      <c r="B8" s="206"/>
      <c r="C8" s="204"/>
      <c r="D8" s="204"/>
      <c r="E8" s="206"/>
      <c r="F8" s="207"/>
      <c r="G8" s="205"/>
      <c r="H8" s="206"/>
      <c r="I8" s="206"/>
      <c r="J8" s="206"/>
      <c r="K8" s="207"/>
      <c r="L8" s="205"/>
      <c r="M8" s="206"/>
      <c r="N8" s="206"/>
      <c r="O8" s="206"/>
      <c r="P8" s="205"/>
      <c r="Q8" s="186" t="str">
        <f t="shared" si="1"/>
        <v>-</v>
      </c>
      <c r="R8" s="186" t="str">
        <f t="shared" si="2"/>
        <v>-</v>
      </c>
      <c r="S8" s="187" t="str">
        <f t="shared" si="3"/>
        <v>-</v>
      </c>
      <c r="T8" s="188" t="str">
        <f t="shared" si="4"/>
        <v>-</v>
      </c>
      <c r="U8" s="188" t="str">
        <f t="shared" si="5"/>
        <v>-</v>
      </c>
      <c r="V8" s="104" t="str">
        <f t="shared" si="6"/>
        <v>-</v>
      </c>
      <c r="W8" s="103" t="str">
        <f t="shared" si="7"/>
        <v xml:space="preserve"> Error Notes: </v>
      </c>
    </row>
    <row r="9" spans="1:23" x14ac:dyDescent="0.3">
      <c r="H9" s="101"/>
      <c r="I9" s="101"/>
    </row>
    <row r="10" spans="1:23" x14ac:dyDescent="0.3">
      <c r="H10" s="101"/>
      <c r="I10" s="101"/>
    </row>
    <row r="11" spans="1:23" x14ac:dyDescent="0.3">
      <c r="H11" s="101"/>
      <c r="I11" s="101"/>
    </row>
    <row r="12" spans="1:23" x14ac:dyDescent="0.3">
      <c r="H12" s="101"/>
      <c r="I12" s="101"/>
    </row>
    <row r="13" spans="1:23" x14ac:dyDescent="0.3">
      <c r="H13" s="101"/>
      <c r="I13" s="101"/>
    </row>
  </sheetData>
  <sheetProtection algorithmName="SHA-512" hashValue="ttmXo0Ou9gHKZjJpSKZUEKLO0Mk2oOWWKDRl4XrQY2efDFD9kqtm69LSbCgwfpizAO+It9aq4Qz12XOHJudAtg==" saltValue="W0xxCi6arJDpRDcZrzXOhw==" spinCount="100000" sheet="1" objects="1" scenarios="1"/>
  <mergeCells count="9">
    <mergeCell ref="O1:S1"/>
    <mergeCell ref="T1:T2"/>
    <mergeCell ref="U1:U2"/>
    <mergeCell ref="V1:V2"/>
    <mergeCell ref="A1:A2"/>
    <mergeCell ref="B1:B2"/>
    <mergeCell ref="C1:E1"/>
    <mergeCell ref="F1:J1"/>
    <mergeCell ref="K1:N1"/>
  </mergeCells>
  <conditionalFormatting sqref="V3:V8">
    <cfRule type="cellIs" dxfId="9" priority="7" operator="equal">
      <formula>0</formula>
    </cfRule>
    <cfRule type="cellIs" dxfId="8" priority="8" operator="equal">
      <formula>1</formula>
    </cfRule>
  </conditionalFormatting>
  <conditionalFormatting sqref="E3 J3 N3 P3">
    <cfRule type="containsBlanks" dxfId="7" priority="6">
      <formula>LEN(TRIM(E3))=0</formula>
    </cfRule>
  </conditionalFormatting>
  <conditionalFormatting sqref="E4:E8 J4:J8 N4:N8 P4:P8">
    <cfRule type="containsBlanks" dxfId="6" priority="2">
      <formula>LEN(TRIM(E4))=0</formula>
    </cfRule>
  </conditionalFormatting>
  <conditionalFormatting sqref="P3:P8">
    <cfRule type="containsBlanks" dxfId="5" priority="9">
      <formula>LEN(TRIM(P3))=0</formula>
    </cfRule>
  </conditionalFormatting>
  <dataValidations count="3">
    <dataValidation type="list" allowBlank="1" showInputMessage="1" showErrorMessage="1" sqref="I3:I8">
      <formula1>Criteria_Standards</formula1>
    </dataValidation>
    <dataValidation type="list" allowBlank="1" showInputMessage="1" showErrorMessage="1" sqref="A3:A8">
      <formula1>Water_Chemistry</formula1>
    </dataValidation>
    <dataValidation type="list" allowBlank="1" showInputMessage="1" showErrorMessage="1" sqref="B3:B8">
      <formula1>Parameters</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48"/>
  <sheetViews>
    <sheetView showGridLines="0" zoomScale="70" zoomScaleNormal="70" workbookViewId="0">
      <selection activeCell="D40" sqref="D40"/>
    </sheetView>
  </sheetViews>
  <sheetFormatPr defaultRowHeight="14.4" x14ac:dyDescent="0.3"/>
  <cols>
    <col min="1" max="1" width="9.21875" style="89"/>
    <col min="2" max="2" width="26.77734375" bestFit="1" customWidth="1"/>
    <col min="3" max="3" width="25.5546875" bestFit="1" customWidth="1"/>
    <col min="4" max="4" width="19.21875" customWidth="1"/>
    <col min="5" max="5" width="18.21875" customWidth="1"/>
    <col min="6" max="6" width="22.44140625" customWidth="1"/>
    <col min="7" max="7" width="28.44140625" customWidth="1"/>
    <col min="8" max="8" width="20.77734375" style="91" customWidth="1"/>
    <col min="9" max="9" width="15.77734375" customWidth="1"/>
    <col min="10" max="10" width="12.21875" customWidth="1"/>
    <col min="11" max="11" width="3.77734375" style="185" customWidth="1"/>
    <col min="12" max="12" width="10" customWidth="1"/>
    <col min="13" max="13" width="48.5546875" customWidth="1"/>
    <col min="14" max="14" width="35.21875" customWidth="1"/>
    <col min="15" max="15" width="29.21875" bestFit="1" customWidth="1"/>
    <col min="16" max="16" width="27.44140625" customWidth="1"/>
  </cols>
  <sheetData>
    <row r="1" spans="2:20" ht="15" thickBot="1" x14ac:dyDescent="0.35"/>
    <row r="2" spans="2:20" ht="15" thickBot="1" x14ac:dyDescent="0.35">
      <c r="B2" s="490" t="s">
        <v>401</v>
      </c>
      <c r="C2" s="491"/>
      <c r="D2" s="85"/>
      <c r="E2" s="498" t="s">
        <v>399</v>
      </c>
      <c r="F2" s="499"/>
      <c r="G2" s="499"/>
      <c r="H2" s="500"/>
    </row>
    <row r="3" spans="2:20" ht="15" thickBot="1" x14ac:dyDescent="0.35">
      <c r="B3" s="161" t="s">
        <v>0</v>
      </c>
      <c r="C3" s="162" t="s">
        <v>403</v>
      </c>
      <c r="D3" s="85"/>
      <c r="E3" s="158" t="s">
        <v>0</v>
      </c>
      <c r="F3" s="159" t="s">
        <v>403</v>
      </c>
      <c r="G3" s="493" t="s">
        <v>352</v>
      </c>
      <c r="H3" s="494"/>
      <c r="O3" s="44"/>
    </row>
    <row r="4" spans="2:20" x14ac:dyDescent="0.3">
      <c r="B4" s="169" t="s">
        <v>83</v>
      </c>
      <c r="C4" s="164" t="str">
        <f>IF($C$14=1, "X", "")</f>
        <v/>
      </c>
      <c r="E4" s="163" t="str">
        <f>C13</f>
        <v>Horizontal Position</v>
      </c>
      <c r="F4" s="164" t="str">
        <f>IF(C14=1,"X", "")</f>
        <v/>
      </c>
      <c r="G4" s="169" t="s">
        <v>351</v>
      </c>
      <c r="H4" s="170"/>
      <c r="P4" s="101"/>
    </row>
    <row r="5" spans="2:20" x14ac:dyDescent="0.3">
      <c r="B5" s="171" t="s">
        <v>404</v>
      </c>
      <c r="C5" s="166" t="str">
        <f>IF(AND($D$14=1,$E$14=1, $F$14=0),"X", "")</f>
        <v/>
      </c>
      <c r="E5" s="165" t="str">
        <f>D13</f>
        <v>Vertical Position</v>
      </c>
      <c r="F5" s="166" t="str">
        <f>IF(D14=1,"X", "")</f>
        <v/>
      </c>
      <c r="G5" s="171" t="str">
        <f>IF($F$5="X",$E$6&amp;", "&amp;$E$7, "")</f>
        <v/>
      </c>
      <c r="H5" s="155"/>
      <c r="P5" s="112"/>
      <c r="Q5" s="112"/>
      <c r="R5" s="112"/>
      <c r="S5" s="112"/>
      <c r="T5" s="112"/>
    </row>
    <row r="6" spans="2:20" x14ac:dyDescent="0.3">
      <c r="B6" s="171" t="s">
        <v>405</v>
      </c>
      <c r="C6" s="166" t="str">
        <f>IF(AND($D$14=1,$F$14=1,$E$14=0),"X", "")</f>
        <v/>
      </c>
      <c r="E6" s="165" t="str">
        <f>E13</f>
        <v>Biology</v>
      </c>
      <c r="F6" s="166" t="str">
        <f>IF(E14=1,"X", "")</f>
        <v/>
      </c>
      <c r="G6" s="171" t="str">
        <f>IF($F$6="X", $E$5&amp;", "&amp;$E$7,"")</f>
        <v/>
      </c>
      <c r="H6" s="155"/>
      <c r="P6" s="112"/>
      <c r="Q6" s="112"/>
      <c r="R6" s="112"/>
      <c r="S6" s="112"/>
      <c r="T6" s="112"/>
    </row>
    <row r="7" spans="2:20" x14ac:dyDescent="0.3">
      <c r="B7" s="171" t="s">
        <v>407</v>
      </c>
      <c r="C7" s="166" t="str">
        <f>IF(AND($E$14=1,$F$14=1,$D$14=0),"X", "")</f>
        <v/>
      </c>
      <c r="E7" s="165" t="str">
        <f>F13</f>
        <v>Hydrology</v>
      </c>
      <c r="F7" s="166" t="str">
        <f>IF(F14=1,"X", "")</f>
        <v/>
      </c>
      <c r="G7" s="171" t="str">
        <f>IF($F$7="X", $E$5&amp;", "&amp;$E$6&amp;", "&amp;$H$13,"")</f>
        <v/>
      </c>
      <c r="H7" s="155"/>
      <c r="P7" s="112"/>
      <c r="Q7" s="112"/>
      <c r="R7" s="112"/>
      <c r="S7" s="112"/>
      <c r="T7" s="112"/>
    </row>
    <row r="8" spans="2:20" ht="15" thickBot="1" x14ac:dyDescent="0.35">
      <c r="B8" s="172" t="s">
        <v>406</v>
      </c>
      <c r="C8" s="168" t="str">
        <f>IF(AND($D$14=1,$E$14=1,$F$14=1),"X", "")</f>
        <v/>
      </c>
      <c r="E8" s="165" t="str">
        <f>G13</f>
        <v>Soil Condition</v>
      </c>
      <c r="F8" s="166" t="str">
        <f>IF(G14=1,"X", "")</f>
        <v/>
      </c>
      <c r="G8" s="171" t="str">
        <f>IF($F$8="X", $E$5&amp;", "&amp;$E$7,"")</f>
        <v/>
      </c>
      <c r="H8" s="155"/>
      <c r="P8" s="112"/>
      <c r="Q8" s="112"/>
      <c r="R8" s="112"/>
      <c r="S8" s="112"/>
      <c r="T8" s="112"/>
    </row>
    <row r="9" spans="2:20" ht="15" thickBot="1" x14ac:dyDescent="0.35">
      <c r="B9" s="160"/>
      <c r="C9" s="154"/>
      <c r="D9" s="85"/>
      <c r="E9" s="167" t="str">
        <f>H13</f>
        <v>Water Chemistry</v>
      </c>
      <c r="F9" s="168" t="str">
        <f>IF(H14=1,"X", "")</f>
        <v/>
      </c>
      <c r="G9" s="172" t="str">
        <f>IF($F$9="X", $E$6&amp;", "&amp; $E$7,"")</f>
        <v/>
      </c>
      <c r="H9" s="173"/>
      <c r="L9" s="44"/>
      <c r="P9" s="112"/>
      <c r="Q9" s="112"/>
      <c r="R9" s="112"/>
      <c r="S9" s="112"/>
      <c r="T9" s="112"/>
    </row>
    <row r="10" spans="2:20" s="139" customFormat="1" x14ac:dyDescent="0.3">
      <c r="B10" s="160"/>
      <c r="C10" s="154"/>
      <c r="E10" s="160"/>
      <c r="F10" s="154"/>
      <c r="G10" s="160"/>
      <c r="H10" s="154"/>
      <c r="K10" s="185"/>
      <c r="L10" s="44"/>
    </row>
    <row r="11" spans="2:20" ht="15" thickBot="1" x14ac:dyDescent="0.35">
      <c r="I11" s="112"/>
      <c r="P11" s="112"/>
      <c r="Q11" s="112"/>
      <c r="R11" s="112"/>
      <c r="S11" s="112"/>
      <c r="T11" s="112"/>
    </row>
    <row r="12" spans="2:20" ht="15" thickBot="1" x14ac:dyDescent="0.35">
      <c r="B12" s="495" t="s">
        <v>402</v>
      </c>
      <c r="C12" s="496"/>
      <c r="D12" s="496"/>
      <c r="E12" s="496"/>
      <c r="F12" s="496"/>
      <c r="G12" s="496"/>
      <c r="H12" s="496"/>
      <c r="I12" s="497"/>
      <c r="J12" s="62"/>
      <c r="K12" s="62"/>
    </row>
    <row r="13" spans="2:20" ht="15" thickBot="1" x14ac:dyDescent="0.35">
      <c r="B13" s="174"/>
      <c r="C13" s="157" t="s">
        <v>83</v>
      </c>
      <c r="D13" s="157" t="s">
        <v>53</v>
      </c>
      <c r="E13" s="157" t="s">
        <v>388</v>
      </c>
      <c r="F13" s="157" t="s">
        <v>389</v>
      </c>
      <c r="G13" s="175" t="s">
        <v>323</v>
      </c>
      <c r="H13" s="157" t="s">
        <v>292</v>
      </c>
      <c r="I13" s="189"/>
      <c r="J13" s="63" t="s">
        <v>20</v>
      </c>
      <c r="K13" s="227"/>
      <c r="L13" s="24" t="s">
        <v>348</v>
      </c>
      <c r="M13" s="123" t="s">
        <v>347</v>
      </c>
    </row>
    <row r="14" spans="2:20" ht="15" thickBot="1" x14ac:dyDescent="0.35">
      <c r="B14" s="156" t="s">
        <v>72</v>
      </c>
      <c r="C14" s="153">
        <f>IFERROR(IF(COUNTIF('Horizontal Position'!$V$3:$V$4,1)&gt;0,1,0), 0)</f>
        <v>0</v>
      </c>
      <c r="D14" s="153">
        <f>IFERROR(IF(COUNTIF('Vertical Position'!$Z$3:$Z$4,1)&gt;0,1,0),0)</f>
        <v>0</v>
      </c>
      <c r="E14" s="153">
        <f>IFERROR(IF(COUNTIF(Biology!$V$3:$V$8,1)&gt;0,1,0),0)</f>
        <v>0</v>
      </c>
      <c r="F14" s="153">
        <f>IFERROR(IF(COUNTIF(Hydrology!$V$3:$V$6,1)&gt;0,1,0),0)</f>
        <v>0</v>
      </c>
      <c r="G14" s="153">
        <f>IFERROR(IF(COUNTIF('Soil Condition'!$P$3:$P$6,"C")&gt;0,1,0),0)</f>
        <v>0</v>
      </c>
      <c r="H14" s="153">
        <f>IFERROR(IF(COUNTIF('Water Chemistry'!$V$3:$V$6,1)&gt;0,1,0),0)</f>
        <v>0</v>
      </c>
      <c r="I14" s="190"/>
      <c r="J14" s="146" t="str">
        <f>IF(SUM($C$14:$H$14)=0,$L$15,IF(OR("X"=$C$4,"X"=$C$5,"X"=$C$6,"X"=$C$7,"X"=$C$8,"X"=$C$9,"X"=$C$10),$L$13,$L$14))</f>
        <v>NDD</v>
      </c>
      <c r="K14" s="228"/>
      <c r="L14" s="30" t="s">
        <v>363</v>
      </c>
      <c r="M14" s="376" t="s">
        <v>362</v>
      </c>
    </row>
    <row r="15" spans="2:20" ht="15" thickBot="1" x14ac:dyDescent="0.35">
      <c r="B15" s="151" t="s">
        <v>464</v>
      </c>
      <c r="C15" s="150">
        <f>IFERROR(IF(COUNTIF('Horizontal Position'!$T$3:$T$4,1)&gt;0,1,0), 0)</f>
        <v>0</v>
      </c>
      <c r="D15" s="150">
        <f>IFERROR(IF(COUNTIF('Vertical Position'!$X$3:$X$4,1)&gt;0,1,0),0)</f>
        <v>0</v>
      </c>
      <c r="E15" s="150">
        <f>IFERROR(IF(COUNTIF(Biology!$T$3:$T$8,1)&gt;0,1,0),0)</f>
        <v>0</v>
      </c>
      <c r="F15" s="150">
        <f>IFERROR(IF(COUNTIF(Hydrology!$T$3:$T$6,1)&gt;0,1,0),0)</f>
        <v>0</v>
      </c>
      <c r="G15" s="150" t="s">
        <v>346</v>
      </c>
      <c r="H15" s="150">
        <f>IFERROR(IF(COUNTIF('Water Chemistry'!$T$3:$T$6,1)&gt;0,1,0),0)</f>
        <v>0</v>
      </c>
      <c r="I15" s="152"/>
      <c r="L15" s="33" t="s">
        <v>361</v>
      </c>
      <c r="M15" s="124" t="s">
        <v>360</v>
      </c>
    </row>
    <row r="16" spans="2:20" ht="15" thickBot="1" x14ac:dyDescent="0.35">
      <c r="B16" s="147" t="s">
        <v>30</v>
      </c>
      <c r="C16" s="148">
        <f>IFERROR(IF(COUNTIF('Horizontal Position'!$U$3:$U$4,1)&gt;0,1,0),0)</f>
        <v>0</v>
      </c>
      <c r="D16" s="148">
        <f>IFERROR(IF(COUNTIF('Vertical Position'!$Y$3:$Y$4,1)&gt;0,1,0),0)</f>
        <v>0</v>
      </c>
      <c r="E16" s="148">
        <f>IFERROR(IF(COUNTIF(Biology!$U$3:$U$8,1)&gt;0,1,0),0)</f>
        <v>0</v>
      </c>
      <c r="F16" s="148">
        <f>IFERROR(IF(COUNTIF(Hydrology!$U$3:$U$6,1)&gt;0,1,0),0)</f>
        <v>0</v>
      </c>
      <c r="G16" s="148" t="s">
        <v>346</v>
      </c>
      <c r="H16" s="148">
        <f>IFERROR(IF(COUNTIF('Water Chemistry'!$U$3:$U$6,1)&gt;0,1,0),0)</f>
        <v>0</v>
      </c>
      <c r="I16" s="149"/>
    </row>
    <row r="17" spans="2:18" x14ac:dyDescent="0.3">
      <c r="G17" s="91"/>
      <c r="H17"/>
      <c r="I17" s="139"/>
      <c r="M17" s="112"/>
      <c r="O17" s="112"/>
    </row>
    <row r="18" spans="2:18" ht="15" customHeight="1" x14ac:dyDescent="0.3">
      <c r="L18" s="501" t="s">
        <v>408</v>
      </c>
      <c r="M18" s="502"/>
      <c r="O18" s="112"/>
    </row>
    <row r="19" spans="2:18" ht="14.55" customHeight="1" x14ac:dyDescent="0.3">
      <c r="B19" s="489" t="s">
        <v>247</v>
      </c>
      <c r="C19" s="141"/>
      <c r="D19" s="141"/>
      <c r="E19" s="141"/>
      <c r="F19" s="141"/>
      <c r="G19" s="141"/>
      <c r="H19" s="141"/>
      <c r="J19" s="84"/>
      <c r="K19" s="84"/>
      <c r="L19" s="503"/>
      <c r="M19" s="504"/>
      <c r="O19" s="112"/>
      <c r="P19" s="112"/>
    </row>
    <row r="20" spans="2:18" x14ac:dyDescent="0.3">
      <c r="B20" s="489"/>
      <c r="C20" s="141" t="s">
        <v>2</v>
      </c>
      <c r="D20" s="141" t="s">
        <v>1</v>
      </c>
      <c r="E20" s="141" t="s">
        <v>434</v>
      </c>
      <c r="F20" s="141" t="s">
        <v>23</v>
      </c>
      <c r="G20" s="141" t="s">
        <v>323</v>
      </c>
      <c r="H20" s="141" t="s">
        <v>292</v>
      </c>
      <c r="J20" s="84"/>
      <c r="K20" s="84"/>
      <c r="L20" s="503"/>
      <c r="M20" s="504"/>
      <c r="O20" s="84"/>
      <c r="P20" s="84"/>
    </row>
    <row r="21" spans="2:18" x14ac:dyDescent="0.3">
      <c r="B21" s="226" t="s">
        <v>353</v>
      </c>
      <c r="C21" s="142">
        <f>IF(AND(C$15=1,C$16=1),1,0)</f>
        <v>0</v>
      </c>
      <c r="D21" s="142">
        <f t="shared" ref="D21:F21" si="0">IF(AND(D$15=1,D$16=1),1,0)</f>
        <v>0</v>
      </c>
      <c r="E21" s="142">
        <f t="shared" si="0"/>
        <v>0</v>
      </c>
      <c r="F21" s="142">
        <f t="shared" si="0"/>
        <v>0</v>
      </c>
      <c r="G21" s="142">
        <f>IF(G$14=1,1,0)</f>
        <v>0</v>
      </c>
      <c r="H21" s="142">
        <f>IF(AND(H$15=1,H$16=1),1,0)</f>
        <v>0</v>
      </c>
      <c r="J21" s="84"/>
      <c r="K21" s="84"/>
      <c r="L21" s="503"/>
      <c r="M21" s="504"/>
    </row>
    <row r="22" spans="2:18" ht="15" customHeight="1" x14ac:dyDescent="0.3">
      <c r="B22" s="226" t="s">
        <v>354</v>
      </c>
      <c r="C22" s="141">
        <f>IF(AND(C15=1,C21=0),1,0)</f>
        <v>0</v>
      </c>
      <c r="D22" s="141">
        <f>IF(AND(D15=1,D21=0),1,0)</f>
        <v>0</v>
      </c>
      <c r="E22" s="141">
        <f>IF(AND(E15=1,E21=0),1,0)</f>
        <v>0</v>
      </c>
      <c r="F22" s="141">
        <f>IF(AND(F15=1,F21=0),1,0)</f>
        <v>0</v>
      </c>
      <c r="G22" s="141"/>
      <c r="H22" s="141">
        <f>IF(AND(H15=1,H21=0),1,0)</f>
        <v>0</v>
      </c>
      <c r="L22" s="505"/>
      <c r="M22" s="506"/>
    </row>
    <row r="23" spans="2:18" ht="14.55" customHeight="1" x14ac:dyDescent="0.3">
      <c r="B23" s="226" t="s">
        <v>355</v>
      </c>
      <c r="C23" s="141">
        <f>IF(AND(C16=1,C21=0),1,0)</f>
        <v>0</v>
      </c>
      <c r="D23" s="141">
        <f>IF(AND(D16=1,D21=0),1,0)</f>
        <v>0</v>
      </c>
      <c r="E23" s="141">
        <f>IF(AND(E16=1,E21=0),1,0)</f>
        <v>0</v>
      </c>
      <c r="F23" s="141">
        <f>IF(AND(F16=1,F21=0),1,0)</f>
        <v>0</v>
      </c>
      <c r="G23" s="141"/>
      <c r="H23" s="141">
        <f>IF(AND(H16=1,H21=0),1,0)</f>
        <v>0</v>
      </c>
      <c r="L23" s="501" t="s">
        <v>438</v>
      </c>
      <c r="M23" s="502"/>
    </row>
    <row r="24" spans="2:18" x14ac:dyDescent="0.3">
      <c r="B24" s="89"/>
      <c r="D24" s="145"/>
      <c r="E24" s="144"/>
      <c r="F24" s="144"/>
      <c r="G24" s="84"/>
      <c r="H24" s="84"/>
      <c r="L24" s="503"/>
      <c r="M24" s="504"/>
    </row>
    <row r="25" spans="2:18" x14ac:dyDescent="0.3">
      <c r="L25" s="503"/>
      <c r="M25" s="504"/>
    </row>
    <row r="26" spans="2:18" ht="14.55" customHeight="1" x14ac:dyDescent="0.3">
      <c r="B26" s="112"/>
      <c r="C26" s="143"/>
      <c r="D26" s="84"/>
      <c r="E26" s="84"/>
      <c r="F26" s="141"/>
      <c r="G26" s="141"/>
      <c r="L26" s="503"/>
      <c r="M26" s="504"/>
      <c r="Q26" s="140">
        <f>IF(AND(G16=1,E22=0),1,0)</f>
        <v>0</v>
      </c>
      <c r="R26" s="140">
        <f>IF(AND(H16=1,F22=0),1,0)</f>
        <v>0</v>
      </c>
    </row>
    <row r="27" spans="2:18" x14ac:dyDescent="0.3">
      <c r="B27" s="112"/>
      <c r="C27" s="112"/>
      <c r="D27" s="85"/>
      <c r="L27" s="503"/>
      <c r="M27" s="504"/>
      <c r="Q27" s="79"/>
      <c r="R27" s="79"/>
    </row>
    <row r="28" spans="2:18" x14ac:dyDescent="0.3">
      <c r="L28" s="503"/>
      <c r="M28" s="504"/>
    </row>
    <row r="29" spans="2:18" x14ac:dyDescent="0.3">
      <c r="L29" s="505"/>
      <c r="M29" s="506"/>
      <c r="O29" s="84"/>
      <c r="P29" s="84"/>
    </row>
    <row r="30" spans="2:18" ht="14.55" customHeight="1" x14ac:dyDescent="0.3">
      <c r="L30" s="492" t="s">
        <v>439</v>
      </c>
      <c r="M30" s="492"/>
      <c r="O30" s="84"/>
      <c r="P30" s="84"/>
    </row>
    <row r="31" spans="2:18" x14ac:dyDescent="0.3">
      <c r="L31" s="492"/>
      <c r="M31" s="492"/>
      <c r="O31" s="84"/>
      <c r="P31" s="84"/>
    </row>
    <row r="32" spans="2:18" x14ac:dyDescent="0.3">
      <c r="L32" s="492"/>
      <c r="M32" s="492"/>
      <c r="O32" s="84"/>
      <c r="P32" s="84"/>
    </row>
    <row r="33" spans="3:20" x14ac:dyDescent="0.3">
      <c r="L33" s="492"/>
      <c r="M33" s="492"/>
      <c r="S33" s="81"/>
      <c r="T33" s="91"/>
    </row>
    <row r="34" spans="3:20" x14ac:dyDescent="0.3">
      <c r="L34" s="492"/>
      <c r="M34" s="492"/>
      <c r="R34" s="81"/>
      <c r="S34" s="84"/>
      <c r="T34" s="91"/>
    </row>
    <row r="35" spans="3:20" x14ac:dyDescent="0.3">
      <c r="L35" s="492"/>
      <c r="M35" s="492"/>
      <c r="R35" s="81"/>
      <c r="S35" s="81"/>
      <c r="T35" s="91"/>
    </row>
    <row r="36" spans="3:20" x14ac:dyDescent="0.3">
      <c r="M36" s="84"/>
      <c r="N36" s="142"/>
      <c r="R36" s="81"/>
      <c r="S36" s="81"/>
      <c r="T36" s="91"/>
    </row>
    <row r="37" spans="3:20" x14ac:dyDescent="0.3">
      <c r="M37" s="84"/>
      <c r="N37" s="84"/>
      <c r="R37" s="81"/>
      <c r="S37" s="81"/>
      <c r="T37" s="91"/>
    </row>
    <row r="38" spans="3:20" x14ac:dyDescent="0.3">
      <c r="P38" s="81"/>
      <c r="Q38" s="81"/>
      <c r="R38" s="81"/>
      <c r="S38" s="81"/>
      <c r="T38" s="91"/>
    </row>
    <row r="39" spans="3:20" x14ac:dyDescent="0.3">
      <c r="P39" s="112"/>
    </row>
    <row r="40" spans="3:20" ht="15" customHeight="1" x14ac:dyDescent="0.3">
      <c r="P40" s="112"/>
    </row>
    <row r="41" spans="3:20" x14ac:dyDescent="0.3">
      <c r="P41" s="112"/>
    </row>
    <row r="42" spans="3:20" x14ac:dyDescent="0.3">
      <c r="P42" s="112"/>
    </row>
    <row r="43" spans="3:20" x14ac:dyDescent="0.3">
      <c r="P43" s="112"/>
    </row>
    <row r="44" spans="3:20" x14ac:dyDescent="0.3">
      <c r="P44" s="112"/>
    </row>
    <row r="45" spans="3:20" x14ac:dyDescent="0.3">
      <c r="P45" s="112"/>
    </row>
    <row r="46" spans="3:20" x14ac:dyDescent="0.3">
      <c r="C46" s="112"/>
      <c r="P46" s="112"/>
    </row>
    <row r="47" spans="3:20" x14ac:dyDescent="0.3">
      <c r="C47" s="112"/>
      <c r="P47" s="112"/>
    </row>
    <row r="48" spans="3:20" x14ac:dyDescent="0.3">
      <c r="C48" s="112"/>
      <c r="P48" s="112"/>
    </row>
  </sheetData>
  <sheetProtection algorithmName="SHA-512" hashValue="iaMzRuT0uKGfYwLihshHiR+ThC5fp1cR3BTkgggbQBH5EUKXgxNE0vcLm31sYZFs22H0YH8+SW1iSmXMvbF9qA==" saltValue="Uk9KAU8pIBm+rYdH/IBBBA==" spinCount="100000" sheet="1" objects="1" scenarios="1"/>
  <mergeCells count="8">
    <mergeCell ref="B19:B20"/>
    <mergeCell ref="B2:C2"/>
    <mergeCell ref="L30:M35"/>
    <mergeCell ref="G3:H3"/>
    <mergeCell ref="B12:I12"/>
    <mergeCell ref="E2:H2"/>
    <mergeCell ref="L23:M29"/>
    <mergeCell ref="L18:M22"/>
  </mergeCells>
  <conditionalFormatting sqref="J14:K14">
    <cfRule type="containsText" dxfId="4" priority="1" operator="containsText" text="NDD">
      <formula>NOT(ISERROR(SEARCH("NDD",J14)))</formula>
    </cfRule>
    <cfRule type="containsText" dxfId="3" priority="2" operator="containsText" text="FER">
      <formula>NOT(ISERROR(SEARCH("FER",J14)))</formula>
    </cfRule>
    <cfRule type="containsText" dxfId="2" priority="3" operator="containsText" text="DD">
      <formula>NOT(ISERROR(SEARCH("DD",J14)))</formula>
    </cfRule>
  </conditionalFormatting>
  <pageMargins left="0.7" right="0.7" top="0.75" bottom="0.75" header="0.3" footer="0.3"/>
  <pageSetup orientation="portrait" r:id="rId1"/>
  <ignoredErrors>
    <ignoredError sqref="C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33</vt:i4>
      </vt:variant>
    </vt:vector>
  </HeadingPairs>
  <TitlesOfParts>
    <vt:vector size="45" baseType="lpstr">
      <vt:lpstr>Instructions</vt:lpstr>
      <vt:lpstr>Regulatory Checklist</vt:lpstr>
      <vt:lpstr>Horizontal Position</vt:lpstr>
      <vt:lpstr>Vertical Position</vt:lpstr>
      <vt:lpstr>Biology</vt:lpstr>
      <vt:lpstr>Hydrology</vt:lpstr>
      <vt:lpstr>Soil Condition</vt:lpstr>
      <vt:lpstr>Water Chemistry</vt:lpstr>
      <vt:lpstr>Output Summary</vt:lpstr>
      <vt:lpstr>Output Reflection</vt:lpstr>
      <vt:lpstr>Metrics &amp; Methods</vt:lpstr>
      <vt:lpstr>Tool Scoring and Rule Overview</vt:lpstr>
      <vt:lpstr>Accretion_Rate</vt:lpstr>
      <vt:lpstr>Biological</vt:lpstr>
      <vt:lpstr>Criteria_Standards</vt:lpstr>
      <vt:lpstr>Degree_of_Decomposition</vt:lpstr>
      <vt:lpstr>Degree_of_Humification</vt:lpstr>
      <vt:lpstr>Depth</vt:lpstr>
      <vt:lpstr>Drainage</vt:lpstr>
      <vt:lpstr>Groundwater</vt:lpstr>
      <vt:lpstr>Habitat</vt:lpstr>
      <vt:lpstr>Horizon_Descriptor</vt:lpstr>
      <vt:lpstr>Horizontal_Position_of_Shoreline</vt:lpstr>
      <vt:lpstr>Hydrological</vt:lpstr>
      <vt:lpstr>Hydrological_Manipulation</vt:lpstr>
      <vt:lpstr>Marsh_Platform_Elevation</vt:lpstr>
      <vt:lpstr>O_Horizon_Thickness</vt:lpstr>
      <vt:lpstr>Parameters</vt:lpstr>
      <vt:lpstr>Parent_Material</vt:lpstr>
      <vt:lpstr>Percent_Organic_Matter</vt:lpstr>
      <vt:lpstr>Rate</vt:lpstr>
      <vt:lpstr>Sampled</vt:lpstr>
      <vt:lpstr>Sea_Level_Rise</vt:lpstr>
      <vt:lpstr>Sediment_Budget</vt:lpstr>
      <vt:lpstr>Soil_Characteristics</vt:lpstr>
      <vt:lpstr>Species_of_Interest</vt:lpstr>
      <vt:lpstr>Stability</vt:lpstr>
      <vt:lpstr>Texture</vt:lpstr>
      <vt:lpstr>Tidal_Restriction</vt:lpstr>
      <vt:lpstr>Total_Suspended_Solids</vt:lpstr>
      <vt:lpstr>Turbidity_and_Clarity</vt:lpstr>
      <vt:lpstr>Vegetation_Productivity</vt:lpstr>
      <vt:lpstr>Vertical_Position</vt:lpstr>
      <vt:lpstr>Vg_UnVg</vt:lpstr>
      <vt:lpstr>Water_Chemistry</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Moody</dc:creator>
  <cp:lastModifiedBy>Josh Moody</cp:lastModifiedBy>
  <cp:lastPrinted>2020-03-17T15:00:08Z</cp:lastPrinted>
  <dcterms:created xsi:type="dcterms:W3CDTF">2019-05-20T17:46:09Z</dcterms:created>
  <dcterms:modified xsi:type="dcterms:W3CDTF">2021-04-20T18:25:47Z</dcterms:modified>
</cp:coreProperties>
</file>